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Order Tracker" sheetId="2" state="visible" r:id="rId4"/>
    <sheet name="Milestone Schedule" sheetId="3" state="visible" r:id="rId5"/>
    <sheet name="Dashboard" sheetId="4" state="visible" r:id="rId6"/>
    <sheet name="List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<sst xmlns="http://schemas.openxmlformats.org/spreadsheetml/2006/main" count="159" uniqueCount="110">
  <si>
    <t xml:space="preserve">Apparel Order &amp; Purchase Order (PO) Tracker</t>
  </si>
  <si>
    <t xml:space="preserve">Free template by Eco Jersey  •  ecojersey.com  •  Custom apparel manufacturing</t>
  </si>
  <si>
    <t xml:space="preserve">What this tracker does</t>
  </si>
  <si>
    <t xml:space="preserve">Track every apparel order from PO to delivery in one place. Pick a production stage from the dropdown and the progress bar, status, order value and days-to-deadline update automatically. The dashboard then summarises your whole order book.</t>
  </si>
  <si>
    <t xml:space="preserve">Work through the tabs in order</t>
  </si>
  <si>
    <t xml:space="preserve">1.  Order Tracker</t>
  </si>
  <si>
    <t xml:space="preserve">Your master board. One row per PO. Fill the blue cells (PO details, quantities, dates) and choose a Current stage — progress %, status and balance calculate for you.</t>
  </si>
  <si>
    <t xml:space="preserve">2.  Milestone Schedule</t>
  </si>
  <si>
    <t xml:space="preserve">Plan target dates for each production milestone and log the actual date as each is completed. The sheet flags on-time vs late delivery.</t>
  </si>
  <si>
    <t xml:space="preserve">3.  Dashboard</t>
  </si>
  <si>
    <t xml:space="preserve">A live snapshot — total orders, units, value, on-time delivery rate, plus status and stage charts. Ready to screenshot or present.</t>
  </si>
  <si>
    <t xml:space="preserve">4.  Lists</t>
  </si>
  <si>
    <t xml:space="preserve">Reference lists that power the dropdowns (stages, statuses, suppliers, categories). Add your own suppliers here.</t>
  </si>
  <si>
    <t xml:space="preserve">Colour code</t>
  </si>
  <si>
    <t xml:space="preserve">Blue text</t>
  </si>
  <si>
    <t xml:space="preserve">Input — type your own value here.</t>
  </si>
  <si>
    <t xml:space="preserve">Black text</t>
  </si>
  <si>
    <t xml:space="preserve">Formula — calculated automatically, do not overwrite.</t>
  </si>
  <si>
    <t xml:space="preserve">Green text</t>
  </si>
  <si>
    <t xml:space="preserve">Pulled from another sheet in this workbook.</t>
  </si>
  <si>
    <t xml:space="preserve">Yellow fill</t>
  </si>
  <si>
    <t xml:space="preserve">Key field worth double-checking.</t>
  </si>
  <si>
    <t xml:space="preserve">Good to know</t>
  </si>
  <si>
    <t xml:space="preserve">• Status is driven by today's date vs the ship deadline: Overdue, Due soon (within 7 days), On track, or Completed once shipped.</t>
  </si>
  <si>
    <t xml:space="preserve">• Progress % is mapped from the Current stage you select — no need to type it.</t>
  </si>
  <si>
    <t xml:space="preserve">• Add suppliers on the Lists tab so they appear in the dropdown. You can also type a supplier directly.</t>
  </si>
  <si>
    <t xml:space="preserve">• This is a planning tool. Always confirm dates and quantities with your manufacturer.</t>
  </si>
  <si>
    <t xml:space="preserve">• Need a production partner or a quote? Visit ecojersey.com or ecojersey.com/request-quotation/</t>
  </si>
  <si>
    <t xml:space="preserve">Order Tracker — master board</t>
  </si>
  <si>
    <t xml:space="preserve">Fill blue cells, pick a Current stage. Progress, status, value &amp; days-to-deadline are automatic.</t>
  </si>
  <si>
    <t xml:space="preserve">PO #</t>
  </si>
  <si>
    <t xml:space="preserve">Style name</t>
  </si>
  <si>
    <t xml:space="preserve">Supplier</t>
  </si>
  <si>
    <t xml:space="preserve">Category</t>
  </si>
  <si>
    <t xml:space="preserve">Order qty</t>
  </si>
  <si>
    <t xml:space="preserve">Unit price</t>
  </si>
  <si>
    <t xml:space="preserve">Order value</t>
  </si>
  <si>
    <t xml:space="preserve">Order date</t>
  </si>
  <si>
    <t xml:space="preserve">Ship deadline</t>
  </si>
  <si>
    <t xml:space="preserve">Current stage</t>
  </si>
  <si>
    <t xml:space="preserve">Progress</t>
  </si>
  <si>
    <t xml:space="preserve">Shipped qty</t>
  </si>
  <si>
    <t xml:space="preserve">Balance</t>
  </si>
  <si>
    <t xml:space="preserve">Status</t>
  </si>
  <si>
    <t xml:space="preserve">Days to deadline</t>
  </si>
  <si>
    <t xml:space="preserve">Notes</t>
  </si>
  <si>
    <t xml:space="preserve">PO-1001</t>
  </si>
  <si>
    <t xml:space="preserve">Classic Pullover Hoodie</t>
  </si>
  <si>
    <t xml:space="preserve">Eco Jersey</t>
  </si>
  <si>
    <t xml:space="preserve">Sportswear</t>
  </si>
  <si>
    <t xml:space="preserve">Sewing</t>
  </si>
  <si>
    <t xml:space="preserve">PO-1002</t>
  </si>
  <si>
    <t xml:space="preserve">Performance Training Tee</t>
  </si>
  <si>
    <t xml:space="preserve">Activewear</t>
  </si>
  <si>
    <t xml:space="preserve">QC</t>
  </si>
  <si>
    <t xml:space="preserve">PO-1003</t>
  </si>
  <si>
    <t xml:space="preserve">Softshell Trail Jacket</t>
  </si>
  <si>
    <t xml:space="preserve">Outdoor Apparel</t>
  </si>
  <si>
    <t xml:space="preserve">Materials sourcing</t>
  </si>
  <si>
    <t xml:space="preserve">PO-1004</t>
  </si>
  <si>
    <t xml:space="preserve">Cargo Workwear Pant</t>
  </si>
  <si>
    <t xml:space="preserve">Workwear</t>
  </si>
  <si>
    <t xml:space="preserve">Delivered</t>
  </si>
  <si>
    <t xml:space="preserve">PO-1005</t>
  </si>
  <si>
    <t xml:space="preserve">Raw Denim Jacket</t>
  </si>
  <si>
    <t xml:space="preserve">Denim Apparel</t>
  </si>
  <si>
    <t xml:space="preserve">PP sample</t>
  </si>
  <si>
    <t xml:space="preserve">Production Milestone Schedule</t>
  </si>
  <si>
    <t xml:space="preserve">Plan target dates and log actual completion. PO# and ship target link from the Order Tracker.</t>
  </si>
  <si>
    <t xml:space="preserve">Materials in</t>
  </si>
  <si>
    <t xml:space="preserve">Cutting</t>
  </si>
  <si>
    <t xml:space="preserve">Ship</t>
  </si>
  <si>
    <t xml:space="preserve">On time?</t>
  </si>
  <si>
    <t xml:space="preserve">Variance (days)</t>
  </si>
  <si>
    <t xml:space="preserve">Target</t>
  </si>
  <si>
    <t xml:space="preserve">Actual</t>
  </si>
  <si>
    <t xml:space="preserve">Amber ship-target cells are past due with no actual ship date logged yet.</t>
  </si>
  <si>
    <t xml:space="preserve">Order Tracking Dashboard</t>
  </si>
  <si>
    <t xml:space="preserve">Live snapshot of your order book — updates from all sheets.</t>
  </si>
  <si>
    <t xml:space="preserve">Total orders</t>
  </si>
  <si>
    <t xml:space="preserve">Total units</t>
  </si>
  <si>
    <t xml:space="preserve">Total order value</t>
  </si>
  <si>
    <t xml:space="preserve">In production</t>
  </si>
  <si>
    <t xml:space="preserve">Completed</t>
  </si>
  <si>
    <t xml:space="preserve">Overdue</t>
  </si>
  <si>
    <t xml:space="preserve">Avg progress</t>
  </si>
  <si>
    <t xml:space="preserve">On-time delivery</t>
  </si>
  <si>
    <t xml:space="preserve">Total units shipped</t>
  </si>
  <si>
    <t xml:space="preserve">Status breakdown</t>
  </si>
  <si>
    <t xml:space="preserve">Stage breakdown</t>
  </si>
  <si>
    <t xml:space="preserve">Orders</t>
  </si>
  <si>
    <t xml:space="preserve">Stage</t>
  </si>
  <si>
    <t xml:space="preserve">Not started</t>
  </si>
  <si>
    <t xml:space="preserve">On track</t>
  </si>
  <si>
    <t xml:space="preserve">Due soon</t>
  </si>
  <si>
    <t xml:space="preserve">Not scheduled</t>
  </si>
  <si>
    <t xml:space="preserve">Packing</t>
  </si>
  <si>
    <t xml:space="preserve">Shipped</t>
  </si>
  <si>
    <t xml:space="preserve">Order value by supplier</t>
  </si>
  <si>
    <t xml:space="preserve">Value</t>
  </si>
  <si>
    <t xml:space="preserve">Last updated</t>
  </si>
  <si>
    <t xml:space="preserve">Eco Jersey — custom apparel manufacturing  •  ecojersey.com  •  Request a quote: ecojersey.com/request-quotation/</t>
  </si>
  <si>
    <t xml:space="preserve">Reference Lists</t>
  </si>
  <si>
    <t xml:space="preserve">These power the dropdowns. Add your suppliers in column F.</t>
  </si>
  <si>
    <t xml:space="preserve">Production stage</t>
  </si>
  <si>
    <t xml:space="preserve">Progress %</t>
  </si>
  <si>
    <t xml:space="preserve">Supplier / factory</t>
  </si>
  <si>
    <t xml:space="preserve">Motorbike Apparel</t>
  </si>
  <si>
    <t xml:space="preserve">Leather Apparel</t>
  </si>
  <si>
    <t xml:space="preserve">Fashionwear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</si>
</sst>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#,##0.00"/>
    <numFmt numFmtId="167" formatCode="yyyy\-mm\-dd"/>
    <numFmt numFmtId="168" formatCode="0%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10"/>
      <color rgb="FF1B5E2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1B5E2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8000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9"/>
      <color rgb="FF1B5E20"/>
      <name val="Arial"/>
      <family val="0"/>
      <charset val="1"/>
    </font>
    <font>
      <b val="true"/>
      <sz val="15"/>
      <color rgb="FF1B5E2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B5E20"/>
        <bgColor rgb="FF2E7D32"/>
      </patternFill>
    </fill>
    <fill>
      <patternFill patternType="solid">
        <fgColor rgb="FF2E7D32"/>
        <bgColor rgb="FF1B5E20"/>
      </patternFill>
    </fill>
    <fill>
      <patternFill patternType="solid">
        <fgColor rgb="FFE8F1E9"/>
        <bgColor rgb="FFD6EAD8"/>
      </patternFill>
    </fill>
    <fill>
      <patternFill patternType="solid">
        <fgColor rgb="FFFFF7CC"/>
        <bgColor rgb="FFE8F1E9"/>
      </patternFill>
    </fill>
    <fill>
      <patternFill patternType="solid">
        <fgColor rgb="FFFFE0A3"/>
        <bgColor rgb="FFFCE4B5"/>
      </patternFill>
    </fill>
    <fill>
      <patternFill patternType="solid">
        <fgColor rgb="FFF8D2D2"/>
        <bgColor rgb="FFFCE4B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7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7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7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ont>
        <name val="Arial"/>
        <charset val="1"/>
        <family val="0"/>
        <b val="1"/>
        <color rgb="FF9C1F1F"/>
        <sz val="10"/>
      </font>
      <fill>
        <patternFill>
          <bgColor rgb="FFF8D2D2"/>
        </patternFill>
      </fill>
    </dxf>
    <dxf>
      <font>
        <name val="Arial"/>
        <charset val="1"/>
        <family val="0"/>
        <b val="1"/>
        <color rgb="FF8A5A00"/>
        <sz val="10"/>
      </font>
      <fill>
        <patternFill>
          <bgColor rgb="FFFCE4B5"/>
        </patternFill>
      </fill>
    </dxf>
    <dxf>
      <font>
        <name val="Arial"/>
        <charset val="1"/>
        <family val="0"/>
        <b val="1"/>
        <color rgb="FF1B5E20"/>
        <sz val="10"/>
      </font>
      <fill>
        <patternFill>
          <bgColor rgb="FFD6EAD8"/>
        </patternFill>
      </fill>
    </dxf>
    <dxf>
      <font>
        <name val="Arial"/>
        <charset val="1"/>
        <family val="0"/>
        <b val="1"/>
        <color rgb="FF0C447C"/>
        <sz val="10"/>
      </font>
      <fill>
        <patternFill>
          <bgColor rgb="FFD7E5F5"/>
        </patternFill>
      </fill>
    </dxf>
    <dxf>
      <font>
        <name val="Arial"/>
        <charset val="1"/>
        <family val="0"/>
        <b val="1"/>
        <color rgb="FF9C1F1F"/>
        <sz val="10"/>
      </font>
    </dxf>
    <dxf>
      <font>
        <name val="Arial"/>
        <charset val="1"/>
        <family val="0"/>
        <color rgb="FF8A5A00"/>
        <sz val="10"/>
      </font>
      <fill>
        <patternFill>
          <bgColor rgb="FFFCE4B5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00"/>
      <rgbColor rgb="FF800080"/>
      <rgbColor rgb="FF008080"/>
      <rgbColor rgb="FFBFBFBF"/>
      <rgbColor rgb="FF878787"/>
      <rgbColor rgb="FF9999FF"/>
      <rgbColor rgb="FFC0504D"/>
      <rgbColor rgb="FFFFF7CC"/>
      <rgbColor rgb="FFE8F1E9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7E5F5"/>
      <rgbColor rgb="FFD6EAD8"/>
      <rgbColor rgb="FFFCE4B5"/>
      <rgbColor rgb="FF99CCFF"/>
      <rgbColor rgb="FFF8D2D2"/>
      <rgbColor rgb="FFCC99FF"/>
      <rgbColor rgb="FFFFE0A3"/>
      <rgbColor rgb="FF4F81BD"/>
      <rgbColor rgb="FF4BACC6"/>
      <rgbColor rgb="FF9BBB59"/>
      <rgbColor rgb="FFFFCC00"/>
      <rgbColor rgb="FFFF9900"/>
      <rgbColor rgb="FFFF6600"/>
      <rgbColor rgb="FF8064A2"/>
      <rgbColor rgb="FF7CB342"/>
      <rgbColor rgb="FF0C447C"/>
      <rgbColor rgb="FF2E7D32"/>
      <rgbColor rgb="FF003300"/>
      <rgbColor rgb="FF333300"/>
      <rgbColor rgb="FF9C1F1F"/>
      <rgbColor rgb="FF666666"/>
      <rgbColor rgb="FF333399"/>
      <rgbColor rgb="FF1B5E2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Orders by 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Dashboard!B15</c:f>
              <c:strCache>
                <c:ptCount val="1"/>
                <c:pt idx="0">
                  <c:v>Orders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2"/>
            <c:spPr>
              <a:solidFill>
                <a:srgbClr val="9bbb59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064a2"/>
              </a:solidFill>
              <a:ln w="0">
                <a:noFill/>
              </a:ln>
            </c:spPr>
          </c:dPt>
          <c:dPt>
            <c:idx val="4"/>
            <c:spPr>
              <a:solidFill>
                <a:srgbClr val="4bacc6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Dashboard!$A$16:$A$20</c:f>
              <c:strCache>
                <c:ptCount val="5"/>
                <c:pt idx="0">
                  <c:v>Completed</c:v>
                </c:pt>
                <c:pt idx="1">
                  <c:v>On track</c:v>
                </c:pt>
                <c:pt idx="2">
                  <c:v>Due soon</c:v>
                </c:pt>
                <c:pt idx="3">
                  <c:v>Overdue</c:v>
                </c:pt>
                <c:pt idx="4">
                  <c:v>Not scheduled</c:v>
                </c:pt>
              </c:strCache>
            </c:strRef>
          </c:cat>
          <c:val>
            <c:numRef>
              <c:f>Dashboard!$B$16:$B$20</c:f>
              <c:numCache>
                <c:formatCode>General</c:formatCode>
                <c:ptCount val="5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20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Orders by production stage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Dashboard!E15</c:f>
              <c:strCache>
                <c:ptCount val="1"/>
                <c:pt idx="0">
                  <c:v>Orders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Dashboard!$D$16:$D$24</c:f>
              <c:strCache>
                <c:ptCount val="9"/>
                <c:pt idx="0">
                  <c:v>Not started</c:v>
                </c:pt>
                <c:pt idx="1">
                  <c:v>PP sample</c:v>
                </c:pt>
                <c:pt idx="2">
                  <c:v>Materials sourcing</c:v>
                </c:pt>
                <c:pt idx="3">
                  <c:v>Cutting</c:v>
                </c:pt>
                <c:pt idx="4">
                  <c:v>Sewing</c:v>
                </c:pt>
                <c:pt idx="5">
                  <c:v>QC</c:v>
                </c:pt>
                <c:pt idx="6">
                  <c:v>Packing</c:v>
                </c:pt>
                <c:pt idx="7">
                  <c:v>Shipped</c:v>
                </c:pt>
                <c:pt idx="8">
                  <c:v>Delivered</c:v>
                </c:pt>
              </c:strCache>
            </c:strRef>
          </c:cat>
          <c:val>
            <c:numRef>
              <c:f>Dashboard!$E$16:$E$24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</c:numCache>
            </c:numRef>
          </c:val>
        </c:ser>
        <c:gapWidth val="150"/>
        <c:overlap val="0"/>
        <c:axId val="76301975"/>
        <c:axId val="11043809"/>
      </c:barChart>
      <c:catAx>
        <c:axId val="76301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1043809"/>
        <c:crosses val="autoZero"/>
        <c:auto val="1"/>
        <c:lblAlgn val="ctr"/>
        <c:lblOffset val="100"/>
        <c:noMultiLvlLbl val="0"/>
      </c:catAx>
      <c:valAx>
        <c:axId val="1104380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6301975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20</xdr:row>
      <xdr:rowOff>0</xdr:rowOff>
    </xdr:from>
    <xdr:to>
      <xdr:col>3</xdr:col>
      <xdr:colOff>921240</xdr:colOff>
      <xdr:row>32</xdr:row>
      <xdr:rowOff>53640</xdr:rowOff>
    </xdr:to>
    <xdr:graphicFrame>
      <xdr:nvGraphicFramePr>
        <xdr:cNvPr id="0" name="Chart 1"/>
        <xdr:cNvGraphicFramePr/>
      </xdr:nvGraphicFramePr>
      <xdr:xfrm>
        <a:off x="0" y="4381560"/>
        <a:ext cx="3599640" cy="23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0</xdr:colOff>
      <xdr:row>20</xdr:row>
      <xdr:rowOff>0</xdr:rowOff>
    </xdr:from>
    <xdr:to>
      <xdr:col>8</xdr:col>
      <xdr:colOff>387720</xdr:colOff>
      <xdr:row>34</xdr:row>
      <xdr:rowOff>32760</xdr:rowOff>
    </xdr:to>
    <xdr:graphicFrame>
      <xdr:nvGraphicFramePr>
        <xdr:cNvPr id="1" name="Chart 2"/>
        <xdr:cNvGraphicFramePr/>
      </xdr:nvGraphicFramePr>
      <xdr:xfrm>
        <a:off x="2678400" y="4381560"/>
        <a:ext cx="395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5E20"/>
    <pageSetUpPr fitToPage="false"/>
  </sheetPr>
  <dimension ref="A1:H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8" min="2" style="0" width="14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25.5" hidden="false" customHeight="true" outlineLevel="0" collapsed="false">
      <c r="A4" s="3"/>
      <c r="B4" s="4"/>
      <c r="C4" s="4"/>
      <c r="D4" s="4"/>
      <c r="E4" s="4"/>
      <c r="F4" s="4"/>
      <c r="G4" s="4"/>
      <c r="H4" s="4"/>
    </row>
    <row r="5" customFormat="false" ht="21.75" hidden="false" customHeight="true" outlineLevel="0" collapsed="false">
      <c r="A5" s="5" t="s">
        <v>2</v>
      </c>
      <c r="B5" s="5"/>
      <c r="C5" s="5"/>
      <c r="D5" s="5"/>
      <c r="E5" s="5"/>
      <c r="F5" s="5"/>
      <c r="G5" s="5"/>
      <c r="H5" s="5"/>
    </row>
    <row r="6" customFormat="false" ht="30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</row>
    <row r="7" customFormat="false" ht="25.5" hidden="false" customHeight="true" outlineLevel="0" collapsed="false">
      <c r="A7" s="3"/>
      <c r="B7" s="4"/>
      <c r="C7" s="4"/>
      <c r="D7" s="4"/>
      <c r="E7" s="4"/>
      <c r="F7" s="4"/>
      <c r="G7" s="4"/>
      <c r="H7" s="4"/>
    </row>
    <row r="8" customFormat="false" ht="21.75" hidden="false" customHeight="true" outlineLevel="0" collapsed="false">
      <c r="A8" s="5" t="s">
        <v>4</v>
      </c>
      <c r="B8" s="5"/>
      <c r="C8" s="5"/>
      <c r="D8" s="5"/>
      <c r="E8" s="5"/>
      <c r="F8" s="5"/>
      <c r="G8" s="5"/>
      <c r="H8" s="5"/>
    </row>
    <row r="9" customFormat="false" ht="25.5" hidden="false" customHeight="true" outlineLevel="0" collapsed="false">
      <c r="A9" s="3" t="s">
        <v>5</v>
      </c>
      <c r="B9" s="4" t="s">
        <v>6</v>
      </c>
      <c r="C9" s="4"/>
      <c r="D9" s="4"/>
      <c r="E9" s="4"/>
      <c r="F9" s="4"/>
      <c r="G9" s="4"/>
      <c r="H9" s="4"/>
    </row>
    <row r="10" customFormat="false" ht="25.5" hidden="false" customHeight="true" outlineLevel="0" collapsed="false">
      <c r="A10" s="3" t="s">
        <v>7</v>
      </c>
      <c r="B10" s="4" t="s">
        <v>8</v>
      </c>
      <c r="C10" s="4"/>
      <c r="D10" s="4"/>
      <c r="E10" s="4"/>
      <c r="F10" s="4"/>
      <c r="G10" s="4"/>
      <c r="H10" s="4"/>
    </row>
    <row r="11" customFormat="false" ht="25.5" hidden="false" customHeight="true" outlineLevel="0" collapsed="false">
      <c r="A11" s="3" t="s">
        <v>9</v>
      </c>
      <c r="B11" s="4" t="s">
        <v>10</v>
      </c>
      <c r="C11" s="4"/>
      <c r="D11" s="4"/>
      <c r="E11" s="4"/>
      <c r="F11" s="4"/>
      <c r="G11" s="4"/>
      <c r="H11" s="4"/>
    </row>
    <row r="12" customFormat="false" ht="25.5" hidden="false" customHeight="true" outlineLevel="0" collapsed="false">
      <c r="A12" s="3" t="s">
        <v>11</v>
      </c>
      <c r="B12" s="4" t="s">
        <v>12</v>
      </c>
      <c r="C12" s="4"/>
      <c r="D12" s="4"/>
      <c r="E12" s="4"/>
      <c r="F12" s="4"/>
      <c r="G12" s="4"/>
      <c r="H12" s="4"/>
    </row>
    <row r="13" customFormat="false" ht="25.5" hidden="false" customHeight="true" outlineLevel="0" collapsed="false">
      <c r="A13" s="3"/>
      <c r="B13" s="4"/>
      <c r="C13" s="4"/>
      <c r="D13" s="4"/>
      <c r="E13" s="4"/>
      <c r="F13" s="4"/>
      <c r="G13" s="4"/>
      <c r="H13" s="4"/>
    </row>
    <row r="14" customFormat="false" ht="21.75" hidden="false" customHeight="true" outlineLevel="0" collapsed="false">
      <c r="A14" s="6" t="s">
        <v>13</v>
      </c>
      <c r="B14" s="6"/>
      <c r="C14" s="6"/>
      <c r="D14" s="6"/>
      <c r="E14" s="6"/>
      <c r="F14" s="6"/>
      <c r="G14" s="6"/>
      <c r="H14" s="6"/>
    </row>
    <row r="15" customFormat="false" ht="25.5" hidden="false" customHeight="true" outlineLevel="0" collapsed="false">
      <c r="A15" s="7" t="s">
        <v>14</v>
      </c>
      <c r="B15" s="4" t="s">
        <v>15</v>
      </c>
      <c r="C15" s="4"/>
      <c r="D15" s="4"/>
      <c r="E15" s="4"/>
      <c r="F15" s="4"/>
      <c r="G15" s="4"/>
      <c r="H15" s="4"/>
    </row>
    <row r="16" customFormat="false" ht="25.5" hidden="false" customHeight="true" outlineLevel="0" collapsed="false">
      <c r="A16" s="8" t="s">
        <v>16</v>
      </c>
      <c r="B16" s="4" t="s">
        <v>17</v>
      </c>
      <c r="C16" s="4"/>
      <c r="D16" s="4"/>
      <c r="E16" s="4"/>
      <c r="F16" s="4"/>
      <c r="G16" s="4"/>
      <c r="H16" s="4"/>
    </row>
    <row r="17" customFormat="false" ht="25.5" hidden="false" customHeight="true" outlineLevel="0" collapsed="false">
      <c r="A17" s="9" t="s">
        <v>18</v>
      </c>
      <c r="B17" s="4" t="s">
        <v>19</v>
      </c>
      <c r="C17" s="4"/>
      <c r="D17" s="4"/>
      <c r="E17" s="4"/>
      <c r="F17" s="4"/>
      <c r="G17" s="4"/>
      <c r="H17" s="4"/>
    </row>
    <row r="18" customFormat="false" ht="25.5" hidden="false" customHeight="true" outlineLevel="0" collapsed="false">
      <c r="A18" s="3" t="s">
        <v>20</v>
      </c>
      <c r="B18" s="4" t="s">
        <v>21</v>
      </c>
      <c r="C18" s="4"/>
      <c r="D18" s="4"/>
      <c r="E18" s="4"/>
      <c r="F18" s="4"/>
      <c r="G18" s="4"/>
      <c r="H18" s="4"/>
    </row>
    <row r="19" customFormat="false" ht="25.5" hidden="false" customHeight="true" outlineLevel="0" collapsed="false">
      <c r="A19" s="3"/>
      <c r="B19" s="4"/>
      <c r="C19" s="4"/>
      <c r="D19" s="4"/>
      <c r="E19" s="4"/>
      <c r="F19" s="4"/>
      <c r="G19" s="4"/>
      <c r="H19" s="4"/>
    </row>
    <row r="20" customFormat="false" ht="21.75" hidden="false" customHeight="true" outlineLevel="0" collapsed="false">
      <c r="A20" s="5" t="s">
        <v>22</v>
      </c>
      <c r="B20" s="5"/>
      <c r="C20" s="5"/>
      <c r="D20" s="5"/>
      <c r="E20" s="5"/>
      <c r="F20" s="5"/>
      <c r="G20" s="5"/>
      <c r="H20" s="5"/>
    </row>
    <row r="21" customFormat="false" ht="30" hidden="false" customHeight="true" outlineLevel="0" collapsed="false">
      <c r="A21" s="4" t="s">
        <v>23</v>
      </c>
      <c r="B21" s="4"/>
      <c r="C21" s="4"/>
      <c r="D21" s="4"/>
      <c r="E21" s="4"/>
      <c r="F21" s="4"/>
      <c r="G21" s="4"/>
      <c r="H21" s="4"/>
    </row>
    <row r="22" customFormat="false" ht="30" hidden="false" customHeight="true" outlineLevel="0" collapsed="false">
      <c r="A22" s="4" t="s">
        <v>24</v>
      </c>
      <c r="B22" s="4"/>
      <c r="C22" s="4"/>
      <c r="D22" s="4"/>
      <c r="E22" s="4"/>
      <c r="F22" s="4"/>
      <c r="G22" s="4"/>
      <c r="H22" s="4"/>
    </row>
    <row r="23" customFormat="false" ht="30" hidden="false" customHeight="true" outlineLevel="0" collapsed="false">
      <c r="A23" s="4" t="s">
        <v>25</v>
      </c>
      <c r="B23" s="4"/>
      <c r="C23" s="4"/>
      <c r="D23" s="4"/>
      <c r="E23" s="4"/>
      <c r="F23" s="4"/>
      <c r="G23" s="4"/>
      <c r="H23" s="4"/>
    </row>
    <row r="24" customFormat="false" ht="30" hidden="false" customHeight="true" outlineLevel="0" collapsed="false">
      <c r="A24" s="4" t="s">
        <v>26</v>
      </c>
      <c r="B24" s="4"/>
      <c r="C24" s="4"/>
      <c r="D24" s="4"/>
      <c r="E24" s="4"/>
      <c r="F24" s="4"/>
      <c r="G24" s="4"/>
      <c r="H24" s="4"/>
    </row>
    <row r="25" customFormat="false" ht="30" hidden="false" customHeight="true" outlineLevel="0" collapsed="false">
      <c r="A25" s="4" t="s">
        <v>27</v>
      </c>
      <c r="B25" s="4"/>
      <c r="C25" s="4"/>
      <c r="D25" s="4"/>
      <c r="E25" s="4"/>
      <c r="F25" s="4"/>
      <c r="G25" s="4"/>
      <c r="H25" s="4"/>
    </row>
  </sheetData>
  <mergeCells count="24">
    <mergeCell ref="A1:H1"/>
    <mergeCell ref="A2:H2"/>
    <mergeCell ref="B4:H4"/>
    <mergeCell ref="A5:H5"/>
    <mergeCell ref="A6:H6"/>
    <mergeCell ref="B7:H7"/>
    <mergeCell ref="A8:H8"/>
    <mergeCell ref="B9:H9"/>
    <mergeCell ref="B10:H10"/>
    <mergeCell ref="B11:H11"/>
    <mergeCell ref="B12:H12"/>
    <mergeCell ref="B13:H13"/>
    <mergeCell ref="A14:H14"/>
    <mergeCell ref="B15:H15"/>
    <mergeCell ref="B16:H16"/>
    <mergeCell ref="B17:H17"/>
    <mergeCell ref="B18:H18"/>
    <mergeCell ref="B19:H19"/>
    <mergeCell ref="A20:H20"/>
    <mergeCell ref="A21:H21"/>
    <mergeCell ref="A22:H22"/>
    <mergeCell ref="A23:H23"/>
    <mergeCell ref="A24:H24"/>
    <mergeCell ref="A25:H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D32"/>
    <pageSetUpPr fitToPage="false"/>
  </sheetPr>
  <dimension ref="A1:P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4"/>
    <col collapsed="false" customWidth="true" hidden="false" outlineLevel="0" max="3" min="3" style="0" width="14"/>
    <col collapsed="false" customWidth="true" hidden="false" outlineLevel="0" max="4" min="4" style="0" width="16"/>
    <col collapsed="false" customWidth="true" hidden="false" outlineLevel="0" max="5" min="5" style="0" width="9"/>
    <col collapsed="false" customWidth="true" hidden="false" outlineLevel="0" max="6" min="6" style="0" width="10"/>
    <col collapsed="false" customWidth="true" hidden="false" outlineLevel="0" max="9" min="7" style="0" width="12"/>
    <col collapsed="false" customWidth="true" hidden="false" outlineLevel="0" max="10" min="10" style="0" width="17"/>
    <col collapsed="false" customWidth="true" hidden="false" outlineLevel="0" max="11" min="11" style="0" width="9"/>
    <col collapsed="false" customWidth="true" hidden="false" outlineLevel="0" max="12" min="12" style="0" width="10"/>
    <col collapsed="false" customWidth="true" hidden="false" outlineLevel="0" max="13" min="13" style="0" width="9"/>
    <col collapsed="false" customWidth="true" hidden="false" outlineLevel="0" max="14" min="14" style="0" width="13"/>
    <col collapsed="false" customWidth="true" hidden="false" outlineLevel="0" max="15" min="15" style="0" width="11"/>
    <col collapsed="false" customWidth="true" hidden="false" outlineLevel="0" max="16" min="16" style="0" width="22"/>
  </cols>
  <sheetData>
    <row r="1" customFormat="false" ht="30" hidden="false" customHeight="true" outlineLevel="0" collapsed="false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18" hidden="false" customHeight="true" outlineLevel="0" collapsed="false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customFormat="false" ht="30" hidden="false" customHeight="true" outlineLevel="0" collapsed="false">
      <c r="A4" s="10" t="s">
        <v>30</v>
      </c>
      <c r="B4" s="10" t="s">
        <v>31</v>
      </c>
      <c r="C4" s="10" t="s">
        <v>32</v>
      </c>
      <c r="D4" s="10" t="s">
        <v>33</v>
      </c>
      <c r="E4" s="10" t="s">
        <v>34</v>
      </c>
      <c r="F4" s="10" t="s">
        <v>35</v>
      </c>
      <c r="G4" s="10" t="s">
        <v>36</v>
      </c>
      <c r="H4" s="10" t="s">
        <v>37</v>
      </c>
      <c r="I4" s="10" t="s">
        <v>38</v>
      </c>
      <c r="J4" s="10" t="s">
        <v>39</v>
      </c>
      <c r="K4" s="10" t="s">
        <v>40</v>
      </c>
      <c r="L4" s="10" t="s">
        <v>41</v>
      </c>
      <c r="M4" s="10" t="s">
        <v>42</v>
      </c>
      <c r="N4" s="10" t="s">
        <v>43</v>
      </c>
      <c r="O4" s="10" t="s">
        <v>44</v>
      </c>
      <c r="P4" s="10" t="s">
        <v>45</v>
      </c>
    </row>
    <row r="5" customFormat="false" ht="15" hidden="false" customHeight="false" outlineLevel="0" collapsed="false">
      <c r="A5" s="11" t="s">
        <v>46</v>
      </c>
      <c r="B5" s="12" t="s">
        <v>47</v>
      </c>
      <c r="C5" s="11" t="s">
        <v>48</v>
      </c>
      <c r="D5" s="11" t="s">
        <v>49</v>
      </c>
      <c r="E5" s="13" t="n">
        <v>500</v>
      </c>
      <c r="F5" s="14" t="n">
        <v>18.25</v>
      </c>
      <c r="G5" s="15" t="n">
        <f aca="false">IF($E5="","",$E5*$F5)</f>
        <v>9125</v>
      </c>
      <c r="H5" s="16" t="n">
        <v>46122</v>
      </c>
      <c r="I5" s="16" t="n">
        <v>46203</v>
      </c>
      <c r="J5" s="11" t="s">
        <v>50</v>
      </c>
      <c r="K5" s="17" t="n">
        <f aca="false">IFERROR(VLOOKUP($J5,Lists!$A$5:$B$13,2,FALSE()),0)</f>
        <v>0.65</v>
      </c>
      <c r="L5" s="13" t="n">
        <v>0</v>
      </c>
      <c r="M5" s="18" t="n">
        <f aca="false">IF($E5="","",$E5-N($L5))</f>
        <v>500</v>
      </c>
      <c r="N5" s="19" t="str">
        <f aca="true">IF(OR($J5="Shipped",$J5="Delivered"),"Completed",IF($I5="","Not scheduled",IF(TODAY()&gt;$I5,"Overdue",IF($I5-TODAY()&lt;=7,"Due soon","On track"))))</f>
        <v>On track</v>
      </c>
      <c r="O5" s="18" t="n">
        <f aca="true">IF($I5="","",$I5-TODAY())</f>
        <v>13</v>
      </c>
      <c r="P5" s="12"/>
    </row>
    <row r="6" customFormat="false" ht="15" hidden="false" customHeight="false" outlineLevel="0" collapsed="false">
      <c r="A6" s="11" t="s">
        <v>51</v>
      </c>
      <c r="B6" s="12" t="s">
        <v>52</v>
      </c>
      <c r="C6" s="11" t="s">
        <v>48</v>
      </c>
      <c r="D6" s="11" t="s">
        <v>53</v>
      </c>
      <c r="E6" s="13" t="n">
        <v>1000</v>
      </c>
      <c r="F6" s="14" t="n">
        <v>6.4</v>
      </c>
      <c r="G6" s="15" t="n">
        <f aca="false">IF($E6="","",$E6*$F6)</f>
        <v>6400</v>
      </c>
      <c r="H6" s="16" t="n">
        <v>46132</v>
      </c>
      <c r="I6" s="16" t="n">
        <v>46185</v>
      </c>
      <c r="J6" s="11" t="s">
        <v>54</v>
      </c>
      <c r="K6" s="17" t="n">
        <f aca="false">IFERROR(VLOOKUP($J6,Lists!$A$5:$B$13,2,FALSE()),0)</f>
        <v>0.85</v>
      </c>
      <c r="L6" s="13" t="n">
        <v>0</v>
      </c>
      <c r="M6" s="18" t="n">
        <f aca="false">IF($E6="","",$E6-N($L6))</f>
        <v>1000</v>
      </c>
      <c r="N6" s="19" t="str">
        <f aca="true">IF(OR($J6="Shipped",$J6="Delivered"),"Completed",IF($I6="","Not scheduled",IF(TODAY()&gt;$I6,"Overdue",IF($I6-TODAY()&lt;=7,"Due soon","On track"))))</f>
        <v>Overdue</v>
      </c>
      <c r="O6" s="18" t="n">
        <f aca="true">IF($I6="","",$I6-TODAY())</f>
        <v>-5</v>
      </c>
      <c r="P6" s="12"/>
    </row>
    <row r="7" customFormat="false" ht="15" hidden="false" customHeight="false" outlineLevel="0" collapsed="false">
      <c r="A7" s="11" t="s">
        <v>55</v>
      </c>
      <c r="B7" s="12" t="s">
        <v>56</v>
      </c>
      <c r="C7" s="11" t="s">
        <v>48</v>
      </c>
      <c r="D7" s="11" t="s">
        <v>57</v>
      </c>
      <c r="E7" s="13" t="n">
        <v>300</v>
      </c>
      <c r="F7" s="14" t="n">
        <v>32</v>
      </c>
      <c r="G7" s="15" t="n">
        <f aca="false">IF($E7="","",$E7*$F7)</f>
        <v>9600</v>
      </c>
      <c r="H7" s="16" t="n">
        <v>46143</v>
      </c>
      <c r="I7" s="16" t="n">
        <v>46249</v>
      </c>
      <c r="J7" s="11" t="s">
        <v>58</v>
      </c>
      <c r="K7" s="17" t="n">
        <f aca="false">IFERROR(VLOOKUP($J7,Lists!$A$5:$B$13,2,FALSE()),0)</f>
        <v>0.25</v>
      </c>
      <c r="L7" s="13" t="n">
        <v>0</v>
      </c>
      <c r="M7" s="18" t="n">
        <f aca="false">IF($E7="","",$E7-N($L7))</f>
        <v>300</v>
      </c>
      <c r="N7" s="19" t="str">
        <f aca="true">IF(OR($J7="Shipped",$J7="Delivered"),"Completed",IF($I7="","Not scheduled",IF(TODAY()&gt;$I7,"Overdue",IF($I7-TODAY()&lt;=7,"Due soon","On track"))))</f>
        <v>On track</v>
      </c>
      <c r="O7" s="18" t="n">
        <f aca="true">IF($I7="","",$I7-TODAY())</f>
        <v>59</v>
      </c>
      <c r="P7" s="12"/>
    </row>
    <row r="8" customFormat="false" ht="15" hidden="false" customHeight="false" outlineLevel="0" collapsed="false">
      <c r="A8" s="11" t="s">
        <v>59</v>
      </c>
      <c r="B8" s="12" t="s">
        <v>60</v>
      </c>
      <c r="C8" s="11" t="s">
        <v>48</v>
      </c>
      <c r="D8" s="11" t="s">
        <v>61</v>
      </c>
      <c r="E8" s="13" t="n">
        <v>750</v>
      </c>
      <c r="F8" s="14" t="n">
        <v>14.5</v>
      </c>
      <c r="G8" s="15" t="n">
        <f aca="false">IF($E8="","",$E8*$F8)</f>
        <v>10875</v>
      </c>
      <c r="H8" s="16" t="n">
        <v>46096</v>
      </c>
      <c r="I8" s="16" t="n">
        <v>46162</v>
      </c>
      <c r="J8" s="11" t="s">
        <v>62</v>
      </c>
      <c r="K8" s="17" t="n">
        <f aca="false">IFERROR(VLOOKUP($J8,Lists!$A$5:$B$13,2,FALSE()),0)</f>
        <v>1</v>
      </c>
      <c r="L8" s="13" t="n">
        <v>750</v>
      </c>
      <c r="M8" s="18" t="n">
        <f aca="false">IF($E8="","",$E8-N($L8))</f>
        <v>0</v>
      </c>
      <c r="N8" s="19" t="str">
        <f aca="true">IF(OR($J8="Shipped",$J8="Delivered"),"Completed",IF($I8="","Not scheduled",IF(TODAY()&gt;$I8,"Overdue",IF($I8-TODAY()&lt;=7,"Due soon","On track"))))</f>
        <v>Completed</v>
      </c>
      <c r="O8" s="18" t="n">
        <f aca="true">IF($I8="","",$I8-TODAY())</f>
        <v>-28</v>
      </c>
      <c r="P8" s="12"/>
    </row>
    <row r="9" customFormat="false" ht="15" hidden="false" customHeight="false" outlineLevel="0" collapsed="false">
      <c r="A9" s="11" t="s">
        <v>63</v>
      </c>
      <c r="B9" s="12" t="s">
        <v>64</v>
      </c>
      <c r="C9" s="11" t="s">
        <v>48</v>
      </c>
      <c r="D9" s="11" t="s">
        <v>65</v>
      </c>
      <c r="E9" s="13" t="n">
        <v>200</v>
      </c>
      <c r="F9" s="14" t="n">
        <v>28</v>
      </c>
      <c r="G9" s="15" t="n">
        <f aca="false">IF($E9="","",$E9*$F9)</f>
        <v>5600</v>
      </c>
      <c r="H9" s="16" t="n">
        <v>46152</v>
      </c>
      <c r="I9" s="16" t="n">
        <v>46208</v>
      </c>
      <c r="J9" s="11" t="s">
        <v>66</v>
      </c>
      <c r="K9" s="17" t="n">
        <f aca="false">IFERROR(VLOOKUP($J9,Lists!$A$5:$B$13,2,FALSE()),0)</f>
        <v>0.1</v>
      </c>
      <c r="L9" s="13" t="n">
        <v>0</v>
      </c>
      <c r="M9" s="18" t="n">
        <f aca="false">IF($E9="","",$E9-N($L9))</f>
        <v>200</v>
      </c>
      <c r="N9" s="19" t="str">
        <f aca="true">IF(OR($J9="Shipped",$J9="Delivered"),"Completed",IF($I9="","Not scheduled",IF(TODAY()&gt;$I9,"Overdue",IF($I9-TODAY()&lt;=7,"Due soon","On track"))))</f>
        <v>On track</v>
      </c>
      <c r="O9" s="18" t="n">
        <f aca="true">IF($I9="","",$I9-TODAY())</f>
        <v>18</v>
      </c>
      <c r="P9" s="12"/>
    </row>
    <row r="10" customFormat="false" ht="15" hidden="false" customHeight="false" outlineLevel="0" collapsed="false">
      <c r="A10" s="11"/>
      <c r="B10" s="12"/>
      <c r="C10" s="11"/>
      <c r="D10" s="11"/>
      <c r="E10" s="13"/>
      <c r="F10" s="14"/>
      <c r="G10" s="15" t="str">
        <f aca="false">IF($E10="","",$E10*$F10)</f>
        <v/>
      </c>
      <c r="H10" s="16"/>
      <c r="I10" s="16"/>
      <c r="J10" s="11"/>
      <c r="K10" s="17" t="n">
        <f aca="false">IFERROR(VLOOKUP($J10,Lists!$A$5:$B$13,2,FALSE()),0)</f>
        <v>0</v>
      </c>
      <c r="L10" s="13"/>
      <c r="M10" s="18" t="str">
        <f aca="false">IF($E10="","",$E10-N($L10))</f>
        <v/>
      </c>
      <c r="N10" s="19" t="str">
        <f aca="true">IF(OR($J10="Shipped",$J10="Delivered"),"Completed",IF($I10="","Not scheduled",IF(TODAY()&gt;$I10,"Overdue",IF($I10-TODAY()&lt;=7,"Due soon","On track"))))</f>
        <v>Not scheduled</v>
      </c>
      <c r="O10" s="18" t="str">
        <f aca="true">IF($I10="","",$I10-TODAY())</f>
        <v/>
      </c>
      <c r="P10" s="12"/>
    </row>
    <row r="11" customFormat="false" ht="15" hidden="false" customHeight="false" outlineLevel="0" collapsed="false">
      <c r="A11" s="11"/>
      <c r="B11" s="12"/>
      <c r="C11" s="11"/>
      <c r="D11" s="11"/>
      <c r="E11" s="13"/>
      <c r="F11" s="14"/>
      <c r="G11" s="15" t="str">
        <f aca="false">IF($E11="","",$E11*$F11)</f>
        <v/>
      </c>
      <c r="H11" s="16"/>
      <c r="I11" s="16"/>
      <c r="J11" s="11"/>
      <c r="K11" s="17" t="n">
        <f aca="false">IFERROR(VLOOKUP($J11,Lists!$A$5:$B$13,2,FALSE()),0)</f>
        <v>0</v>
      </c>
      <c r="L11" s="13"/>
      <c r="M11" s="18" t="str">
        <f aca="false">IF($E11="","",$E11-N($L11))</f>
        <v/>
      </c>
      <c r="N11" s="19" t="str">
        <f aca="true">IF(OR($J11="Shipped",$J11="Delivered"),"Completed",IF($I11="","Not scheduled",IF(TODAY()&gt;$I11,"Overdue",IF($I11-TODAY()&lt;=7,"Due soon","On track"))))</f>
        <v>Not scheduled</v>
      </c>
      <c r="O11" s="18" t="str">
        <f aca="true">IF($I11="","",$I11-TODAY())</f>
        <v/>
      </c>
      <c r="P11" s="12"/>
    </row>
    <row r="12" customFormat="false" ht="15" hidden="false" customHeight="false" outlineLevel="0" collapsed="false">
      <c r="A12" s="11"/>
      <c r="B12" s="12"/>
      <c r="C12" s="11"/>
      <c r="D12" s="11"/>
      <c r="E12" s="13"/>
      <c r="F12" s="14"/>
      <c r="G12" s="15" t="str">
        <f aca="false">IF($E12="","",$E12*$F12)</f>
        <v/>
      </c>
      <c r="H12" s="16"/>
      <c r="I12" s="16"/>
      <c r="J12" s="11"/>
      <c r="K12" s="17" t="n">
        <f aca="false">IFERROR(VLOOKUP($J12,Lists!$A$5:$B$13,2,FALSE()),0)</f>
        <v>0</v>
      </c>
      <c r="L12" s="13"/>
      <c r="M12" s="18" t="str">
        <f aca="false">IF($E12="","",$E12-N($L12))</f>
        <v/>
      </c>
      <c r="N12" s="19" t="str">
        <f aca="true">IF(OR($J12="Shipped",$J12="Delivered"),"Completed",IF($I12="","Not scheduled",IF(TODAY()&gt;$I12,"Overdue",IF($I12-TODAY()&lt;=7,"Due soon","On track"))))</f>
        <v>Not scheduled</v>
      </c>
      <c r="O12" s="18" t="str">
        <f aca="true">IF($I12="","",$I12-TODAY())</f>
        <v/>
      </c>
      <c r="P12" s="12"/>
    </row>
    <row r="13" customFormat="false" ht="15" hidden="false" customHeight="false" outlineLevel="0" collapsed="false">
      <c r="A13" s="11"/>
      <c r="B13" s="12"/>
      <c r="C13" s="11"/>
      <c r="D13" s="11"/>
      <c r="E13" s="13"/>
      <c r="F13" s="14"/>
      <c r="G13" s="15" t="str">
        <f aca="false">IF($E13="","",$E13*$F13)</f>
        <v/>
      </c>
      <c r="H13" s="16"/>
      <c r="I13" s="16"/>
      <c r="J13" s="11"/>
      <c r="K13" s="17" t="n">
        <f aca="false">IFERROR(VLOOKUP($J13,Lists!$A$5:$B$13,2,FALSE()),0)</f>
        <v>0</v>
      </c>
      <c r="L13" s="13"/>
      <c r="M13" s="18" t="str">
        <f aca="false">IF($E13="","",$E13-N($L13))</f>
        <v/>
      </c>
      <c r="N13" s="19" t="str">
        <f aca="true">IF(OR($J13="Shipped",$J13="Delivered"),"Completed",IF($I13="","Not scheduled",IF(TODAY()&gt;$I13,"Overdue",IF($I13-TODAY()&lt;=7,"Due soon","On track"))))</f>
        <v>Not scheduled</v>
      </c>
      <c r="O13" s="18" t="str">
        <f aca="true">IF($I13="","",$I13-TODAY())</f>
        <v/>
      </c>
      <c r="P13" s="12"/>
    </row>
    <row r="14" customFormat="false" ht="15" hidden="false" customHeight="false" outlineLevel="0" collapsed="false">
      <c r="A14" s="11"/>
      <c r="B14" s="12"/>
      <c r="C14" s="11"/>
      <c r="D14" s="11"/>
      <c r="E14" s="13"/>
      <c r="F14" s="14"/>
      <c r="G14" s="15" t="str">
        <f aca="false">IF($E14="","",$E14*$F14)</f>
        <v/>
      </c>
      <c r="H14" s="16"/>
      <c r="I14" s="16"/>
      <c r="J14" s="11"/>
      <c r="K14" s="17" t="n">
        <f aca="false">IFERROR(VLOOKUP($J14,Lists!$A$5:$B$13,2,FALSE()),0)</f>
        <v>0</v>
      </c>
      <c r="L14" s="13"/>
      <c r="M14" s="18" t="str">
        <f aca="false">IF($E14="","",$E14-N($L14))</f>
        <v/>
      </c>
      <c r="N14" s="19" t="str">
        <f aca="true">IF(OR($J14="Shipped",$J14="Delivered"),"Completed",IF($I14="","Not scheduled",IF(TODAY()&gt;$I14,"Overdue",IF($I14-TODAY()&lt;=7,"Due soon","On track"))))</f>
        <v>Not scheduled</v>
      </c>
      <c r="O14" s="18" t="str">
        <f aca="true">IF($I14="","",$I14-TODAY())</f>
        <v/>
      </c>
      <c r="P14" s="12"/>
    </row>
    <row r="15" customFormat="false" ht="15" hidden="false" customHeight="false" outlineLevel="0" collapsed="false">
      <c r="A15" s="11"/>
      <c r="B15" s="12"/>
      <c r="C15" s="11"/>
      <c r="D15" s="11"/>
      <c r="E15" s="13"/>
      <c r="F15" s="14"/>
      <c r="G15" s="15" t="str">
        <f aca="false">IF($E15="","",$E15*$F15)</f>
        <v/>
      </c>
      <c r="H15" s="16"/>
      <c r="I15" s="16"/>
      <c r="J15" s="11"/>
      <c r="K15" s="17" t="n">
        <f aca="false">IFERROR(VLOOKUP($J15,Lists!$A$5:$B$13,2,FALSE()),0)</f>
        <v>0</v>
      </c>
      <c r="L15" s="13"/>
      <c r="M15" s="18" t="str">
        <f aca="false">IF($E15="","",$E15-N($L15))</f>
        <v/>
      </c>
      <c r="N15" s="19" t="str">
        <f aca="true">IF(OR($J15="Shipped",$J15="Delivered"),"Completed",IF($I15="","Not scheduled",IF(TODAY()&gt;$I15,"Overdue",IF($I15-TODAY()&lt;=7,"Due soon","On track"))))</f>
        <v>Not scheduled</v>
      </c>
      <c r="O15" s="18" t="str">
        <f aca="true">IF($I15="","",$I15-TODAY())</f>
        <v/>
      </c>
      <c r="P15" s="12"/>
    </row>
    <row r="16" customFormat="false" ht="15" hidden="false" customHeight="false" outlineLevel="0" collapsed="false">
      <c r="A16" s="11"/>
      <c r="B16" s="12"/>
      <c r="C16" s="11"/>
      <c r="D16" s="11"/>
      <c r="E16" s="13"/>
      <c r="F16" s="14"/>
      <c r="G16" s="15" t="str">
        <f aca="false">IF($E16="","",$E16*$F16)</f>
        <v/>
      </c>
      <c r="H16" s="16"/>
      <c r="I16" s="16"/>
      <c r="J16" s="11"/>
      <c r="K16" s="17" t="n">
        <f aca="false">IFERROR(VLOOKUP($J16,Lists!$A$5:$B$13,2,FALSE()),0)</f>
        <v>0</v>
      </c>
      <c r="L16" s="13"/>
      <c r="M16" s="18" t="str">
        <f aca="false">IF($E16="","",$E16-N($L16))</f>
        <v/>
      </c>
      <c r="N16" s="19" t="str">
        <f aca="true">IF(OR($J16="Shipped",$J16="Delivered"),"Completed",IF($I16="","Not scheduled",IF(TODAY()&gt;$I16,"Overdue",IF($I16-TODAY()&lt;=7,"Due soon","On track"))))</f>
        <v>Not scheduled</v>
      </c>
      <c r="O16" s="18" t="str">
        <f aca="true">IF($I16="","",$I16-TODAY())</f>
        <v/>
      </c>
      <c r="P16" s="12"/>
    </row>
    <row r="17" customFormat="false" ht="15" hidden="false" customHeight="false" outlineLevel="0" collapsed="false">
      <c r="A17" s="11"/>
      <c r="B17" s="12"/>
      <c r="C17" s="11"/>
      <c r="D17" s="11"/>
      <c r="E17" s="13"/>
      <c r="F17" s="14"/>
      <c r="G17" s="15" t="str">
        <f aca="false">IF($E17="","",$E17*$F17)</f>
        <v/>
      </c>
      <c r="H17" s="16"/>
      <c r="I17" s="16"/>
      <c r="J17" s="11"/>
      <c r="K17" s="17" t="n">
        <f aca="false">IFERROR(VLOOKUP($J17,Lists!$A$5:$B$13,2,FALSE()),0)</f>
        <v>0</v>
      </c>
      <c r="L17" s="13"/>
      <c r="M17" s="18" t="str">
        <f aca="false">IF($E17="","",$E17-N($L17))</f>
        <v/>
      </c>
      <c r="N17" s="19" t="str">
        <f aca="true">IF(OR($J17="Shipped",$J17="Delivered"),"Completed",IF($I17="","Not scheduled",IF(TODAY()&gt;$I17,"Overdue",IF($I17-TODAY()&lt;=7,"Due soon","On track"))))</f>
        <v>Not scheduled</v>
      </c>
      <c r="O17" s="18" t="str">
        <f aca="true">IF($I17="","",$I17-TODAY())</f>
        <v/>
      </c>
      <c r="P17" s="12"/>
    </row>
    <row r="18" customFormat="false" ht="15" hidden="false" customHeight="false" outlineLevel="0" collapsed="false">
      <c r="A18" s="11"/>
      <c r="B18" s="12"/>
      <c r="C18" s="11"/>
      <c r="D18" s="11"/>
      <c r="E18" s="13"/>
      <c r="F18" s="14"/>
      <c r="G18" s="15" t="str">
        <f aca="false">IF($E18="","",$E18*$F18)</f>
        <v/>
      </c>
      <c r="H18" s="16"/>
      <c r="I18" s="16"/>
      <c r="J18" s="11"/>
      <c r="K18" s="17" t="n">
        <f aca="false">IFERROR(VLOOKUP($J18,Lists!$A$5:$B$13,2,FALSE()),0)</f>
        <v>0</v>
      </c>
      <c r="L18" s="13"/>
      <c r="M18" s="18" t="str">
        <f aca="false">IF($E18="","",$E18-N($L18))</f>
        <v/>
      </c>
      <c r="N18" s="19" t="str">
        <f aca="true">IF(OR($J18="Shipped",$J18="Delivered"),"Completed",IF($I18="","Not scheduled",IF(TODAY()&gt;$I18,"Overdue",IF($I18-TODAY()&lt;=7,"Due soon","On track"))))</f>
        <v>Not scheduled</v>
      </c>
      <c r="O18" s="18" t="str">
        <f aca="true">IF($I18="","",$I18-TODAY())</f>
        <v/>
      </c>
      <c r="P18" s="12"/>
    </row>
    <row r="19" customFormat="false" ht="15" hidden="false" customHeight="false" outlineLevel="0" collapsed="false">
      <c r="A19" s="11"/>
      <c r="B19" s="12"/>
      <c r="C19" s="11"/>
      <c r="D19" s="11"/>
      <c r="E19" s="13"/>
      <c r="F19" s="14"/>
      <c r="G19" s="15" t="str">
        <f aca="false">IF($E19="","",$E19*$F19)</f>
        <v/>
      </c>
      <c r="H19" s="16"/>
      <c r="I19" s="16"/>
      <c r="J19" s="11"/>
      <c r="K19" s="17" t="n">
        <f aca="false">IFERROR(VLOOKUP($J19,Lists!$A$5:$B$13,2,FALSE()),0)</f>
        <v>0</v>
      </c>
      <c r="L19" s="13"/>
      <c r="M19" s="18" t="str">
        <f aca="false">IF($E19="","",$E19-N($L19))</f>
        <v/>
      </c>
      <c r="N19" s="19" t="str">
        <f aca="true">IF(OR($J19="Shipped",$J19="Delivered"),"Completed",IF($I19="","Not scheduled",IF(TODAY()&gt;$I19,"Overdue",IF($I19-TODAY()&lt;=7,"Due soon","On track"))))</f>
        <v>Not scheduled</v>
      </c>
      <c r="O19" s="18" t="str">
        <f aca="true">IF($I19="","",$I19-TODAY())</f>
        <v/>
      </c>
      <c r="P19" s="12"/>
    </row>
    <row r="20" customFormat="false" ht="15" hidden="false" customHeight="false" outlineLevel="0" collapsed="false">
      <c r="A20" s="11"/>
      <c r="B20" s="12"/>
      <c r="C20" s="11"/>
      <c r="D20" s="11"/>
      <c r="E20" s="13"/>
      <c r="F20" s="14"/>
      <c r="G20" s="15" t="str">
        <f aca="false">IF($E20="","",$E20*$F20)</f>
        <v/>
      </c>
      <c r="H20" s="16"/>
      <c r="I20" s="16"/>
      <c r="J20" s="11"/>
      <c r="K20" s="17" t="n">
        <f aca="false">IFERROR(VLOOKUP($J20,Lists!$A$5:$B$13,2,FALSE()),0)</f>
        <v>0</v>
      </c>
      <c r="L20" s="13"/>
      <c r="M20" s="18" t="str">
        <f aca="false">IF($E20="","",$E20-N($L20))</f>
        <v/>
      </c>
      <c r="N20" s="19" t="str">
        <f aca="true">IF(OR($J20="Shipped",$J20="Delivered"),"Completed",IF($I20="","Not scheduled",IF(TODAY()&gt;$I20,"Overdue",IF($I20-TODAY()&lt;=7,"Due soon","On track"))))</f>
        <v>Not scheduled</v>
      </c>
      <c r="O20" s="18" t="str">
        <f aca="true">IF($I20="","",$I20-TODAY())</f>
        <v/>
      </c>
      <c r="P20" s="12"/>
    </row>
    <row r="21" customFormat="false" ht="15" hidden="false" customHeight="false" outlineLevel="0" collapsed="false">
      <c r="A21" s="11"/>
      <c r="B21" s="12"/>
      <c r="C21" s="11"/>
      <c r="D21" s="11"/>
      <c r="E21" s="13"/>
      <c r="F21" s="14"/>
      <c r="G21" s="15" t="str">
        <f aca="false">IF($E21="","",$E21*$F21)</f>
        <v/>
      </c>
      <c r="H21" s="16"/>
      <c r="I21" s="16"/>
      <c r="J21" s="11"/>
      <c r="K21" s="17" t="n">
        <f aca="false">IFERROR(VLOOKUP($J21,Lists!$A$5:$B$13,2,FALSE()),0)</f>
        <v>0</v>
      </c>
      <c r="L21" s="13"/>
      <c r="M21" s="18" t="str">
        <f aca="false">IF($E21="","",$E21-N($L21))</f>
        <v/>
      </c>
      <c r="N21" s="19" t="str">
        <f aca="true">IF(OR($J21="Shipped",$J21="Delivered"),"Completed",IF($I21="","Not scheduled",IF(TODAY()&gt;$I21,"Overdue",IF($I21-TODAY()&lt;=7,"Due soon","On track"))))</f>
        <v>Not scheduled</v>
      </c>
      <c r="O21" s="18" t="str">
        <f aca="true">IF($I21="","",$I21-TODAY())</f>
        <v/>
      </c>
      <c r="P21" s="12"/>
    </row>
    <row r="22" customFormat="false" ht="15" hidden="false" customHeight="false" outlineLevel="0" collapsed="false">
      <c r="A22" s="11"/>
      <c r="B22" s="12"/>
      <c r="C22" s="11"/>
      <c r="D22" s="11"/>
      <c r="E22" s="13"/>
      <c r="F22" s="14"/>
      <c r="G22" s="15" t="str">
        <f aca="false">IF($E22="","",$E22*$F22)</f>
        <v/>
      </c>
      <c r="H22" s="16"/>
      <c r="I22" s="16"/>
      <c r="J22" s="11"/>
      <c r="K22" s="17" t="n">
        <f aca="false">IFERROR(VLOOKUP($J22,Lists!$A$5:$B$13,2,FALSE()),0)</f>
        <v>0</v>
      </c>
      <c r="L22" s="13"/>
      <c r="M22" s="18" t="str">
        <f aca="false">IF($E22="","",$E22-N($L22))</f>
        <v/>
      </c>
      <c r="N22" s="19" t="str">
        <f aca="true">IF(OR($J22="Shipped",$J22="Delivered"),"Completed",IF($I22="","Not scheduled",IF(TODAY()&gt;$I22,"Overdue",IF($I22-TODAY()&lt;=7,"Due soon","On track"))))</f>
        <v>Not scheduled</v>
      </c>
      <c r="O22" s="18" t="str">
        <f aca="true">IF($I22="","",$I22-TODAY())</f>
        <v/>
      </c>
      <c r="P22" s="12"/>
    </row>
    <row r="23" customFormat="false" ht="15" hidden="false" customHeight="false" outlineLevel="0" collapsed="false">
      <c r="A23" s="11"/>
      <c r="B23" s="12"/>
      <c r="C23" s="11"/>
      <c r="D23" s="11"/>
      <c r="E23" s="13"/>
      <c r="F23" s="14"/>
      <c r="G23" s="15" t="str">
        <f aca="false">IF($E23="","",$E23*$F23)</f>
        <v/>
      </c>
      <c r="H23" s="16"/>
      <c r="I23" s="16"/>
      <c r="J23" s="11"/>
      <c r="K23" s="17" t="n">
        <f aca="false">IFERROR(VLOOKUP($J23,Lists!$A$5:$B$13,2,FALSE()),0)</f>
        <v>0</v>
      </c>
      <c r="L23" s="13"/>
      <c r="M23" s="18" t="str">
        <f aca="false">IF($E23="","",$E23-N($L23))</f>
        <v/>
      </c>
      <c r="N23" s="19" t="str">
        <f aca="true">IF(OR($J23="Shipped",$J23="Delivered"),"Completed",IF($I23="","Not scheduled",IF(TODAY()&gt;$I23,"Overdue",IF($I23-TODAY()&lt;=7,"Due soon","On track"))))</f>
        <v>Not scheduled</v>
      </c>
      <c r="O23" s="18" t="str">
        <f aca="true">IF($I23="","",$I23-TODAY())</f>
        <v/>
      </c>
      <c r="P23" s="12"/>
    </row>
    <row r="24" customFormat="false" ht="15" hidden="false" customHeight="false" outlineLevel="0" collapsed="false">
      <c r="A24" s="11"/>
      <c r="B24" s="12"/>
      <c r="C24" s="11"/>
      <c r="D24" s="11"/>
      <c r="E24" s="13"/>
      <c r="F24" s="14"/>
      <c r="G24" s="15" t="str">
        <f aca="false">IF($E24="","",$E24*$F24)</f>
        <v/>
      </c>
      <c r="H24" s="16"/>
      <c r="I24" s="16"/>
      <c r="J24" s="11"/>
      <c r="K24" s="17" t="n">
        <f aca="false">IFERROR(VLOOKUP($J24,Lists!$A$5:$B$13,2,FALSE()),0)</f>
        <v>0</v>
      </c>
      <c r="L24" s="13"/>
      <c r="M24" s="18" t="str">
        <f aca="false">IF($E24="","",$E24-N($L24))</f>
        <v/>
      </c>
      <c r="N24" s="19" t="str">
        <f aca="true">IF(OR($J24="Shipped",$J24="Delivered"),"Completed",IF($I24="","Not scheduled",IF(TODAY()&gt;$I24,"Overdue",IF($I24-TODAY()&lt;=7,"Due soon","On track"))))</f>
        <v>Not scheduled</v>
      </c>
      <c r="O24" s="18" t="str">
        <f aca="true">IF($I24="","",$I24-TODAY())</f>
        <v/>
      </c>
      <c r="P24" s="12"/>
    </row>
    <row r="25" customFormat="false" ht="15" hidden="false" customHeight="false" outlineLevel="0" collapsed="false">
      <c r="A25" s="11"/>
      <c r="B25" s="12"/>
      <c r="C25" s="11"/>
      <c r="D25" s="11"/>
      <c r="E25" s="13"/>
      <c r="F25" s="14"/>
      <c r="G25" s="15" t="str">
        <f aca="false">IF($E25="","",$E25*$F25)</f>
        <v/>
      </c>
      <c r="H25" s="16"/>
      <c r="I25" s="16"/>
      <c r="J25" s="11"/>
      <c r="K25" s="17" t="n">
        <f aca="false">IFERROR(VLOOKUP($J25,Lists!$A$5:$B$13,2,FALSE()),0)</f>
        <v>0</v>
      </c>
      <c r="L25" s="13"/>
      <c r="M25" s="18" t="str">
        <f aca="false">IF($E25="","",$E25-N($L25))</f>
        <v/>
      </c>
      <c r="N25" s="19" t="str">
        <f aca="true">IF(OR($J25="Shipped",$J25="Delivered"),"Completed",IF($I25="","Not scheduled",IF(TODAY()&gt;$I25,"Overdue",IF($I25-TODAY()&lt;=7,"Due soon","On track"))))</f>
        <v>Not scheduled</v>
      </c>
      <c r="O25" s="18" t="str">
        <f aca="true">IF($I25="","",$I25-TODAY())</f>
        <v/>
      </c>
      <c r="P25" s="12"/>
    </row>
    <row r="26" customFormat="false" ht="15" hidden="false" customHeight="false" outlineLevel="0" collapsed="false">
      <c r="A26" s="11"/>
      <c r="B26" s="12"/>
      <c r="C26" s="11"/>
      <c r="D26" s="11"/>
      <c r="E26" s="13"/>
      <c r="F26" s="14"/>
      <c r="G26" s="15" t="str">
        <f aca="false">IF($E26="","",$E26*$F26)</f>
        <v/>
      </c>
      <c r="H26" s="16"/>
      <c r="I26" s="16"/>
      <c r="J26" s="11"/>
      <c r="K26" s="17" t="n">
        <f aca="false">IFERROR(VLOOKUP($J26,Lists!$A$5:$B$13,2,FALSE()),0)</f>
        <v>0</v>
      </c>
      <c r="L26" s="13"/>
      <c r="M26" s="18" t="str">
        <f aca="false">IF($E26="","",$E26-N($L26))</f>
        <v/>
      </c>
      <c r="N26" s="19" t="str">
        <f aca="true">IF(OR($J26="Shipped",$J26="Delivered"),"Completed",IF($I26="","Not scheduled",IF(TODAY()&gt;$I26,"Overdue",IF($I26-TODAY()&lt;=7,"Due soon","On track"))))</f>
        <v>Not scheduled</v>
      </c>
      <c r="O26" s="18" t="str">
        <f aca="true">IF($I26="","",$I26-TODAY())</f>
        <v/>
      </c>
      <c r="P26" s="12"/>
    </row>
    <row r="27" customFormat="false" ht="15" hidden="false" customHeight="false" outlineLevel="0" collapsed="false">
      <c r="A27" s="11"/>
      <c r="B27" s="12"/>
      <c r="C27" s="11"/>
      <c r="D27" s="11"/>
      <c r="E27" s="13"/>
      <c r="F27" s="14"/>
      <c r="G27" s="15" t="str">
        <f aca="false">IF($E27="","",$E27*$F27)</f>
        <v/>
      </c>
      <c r="H27" s="16"/>
      <c r="I27" s="16"/>
      <c r="J27" s="11"/>
      <c r="K27" s="17" t="n">
        <f aca="false">IFERROR(VLOOKUP($J27,Lists!$A$5:$B$13,2,FALSE()),0)</f>
        <v>0</v>
      </c>
      <c r="L27" s="13"/>
      <c r="M27" s="18" t="str">
        <f aca="false">IF($E27="","",$E27-N($L27))</f>
        <v/>
      </c>
      <c r="N27" s="19" t="str">
        <f aca="true">IF(OR($J27="Shipped",$J27="Delivered"),"Completed",IF($I27="","Not scheduled",IF(TODAY()&gt;$I27,"Overdue",IF($I27-TODAY()&lt;=7,"Due soon","On track"))))</f>
        <v>Not scheduled</v>
      </c>
      <c r="O27" s="18" t="str">
        <f aca="true">IF($I27="","",$I27-TODAY())</f>
        <v/>
      </c>
      <c r="P27" s="12"/>
    </row>
    <row r="28" customFormat="false" ht="15" hidden="false" customHeight="false" outlineLevel="0" collapsed="false">
      <c r="A28" s="11"/>
      <c r="B28" s="12"/>
      <c r="C28" s="11"/>
      <c r="D28" s="11"/>
      <c r="E28" s="13"/>
      <c r="F28" s="14"/>
      <c r="G28" s="15" t="str">
        <f aca="false">IF($E28="","",$E28*$F28)</f>
        <v/>
      </c>
      <c r="H28" s="16"/>
      <c r="I28" s="16"/>
      <c r="J28" s="11"/>
      <c r="K28" s="17" t="n">
        <f aca="false">IFERROR(VLOOKUP($J28,Lists!$A$5:$B$13,2,FALSE()),0)</f>
        <v>0</v>
      </c>
      <c r="L28" s="13"/>
      <c r="M28" s="18" t="str">
        <f aca="false">IF($E28="","",$E28-N($L28))</f>
        <v/>
      </c>
      <c r="N28" s="19" t="str">
        <f aca="true">IF(OR($J28="Shipped",$J28="Delivered"),"Completed",IF($I28="","Not scheduled",IF(TODAY()&gt;$I28,"Overdue",IF($I28-TODAY()&lt;=7,"Due soon","On track"))))</f>
        <v>Not scheduled</v>
      </c>
      <c r="O28" s="18" t="str">
        <f aca="true">IF($I28="","",$I28-TODAY())</f>
        <v/>
      </c>
      <c r="P28" s="12"/>
    </row>
    <row r="29" customFormat="false" ht="15" hidden="false" customHeight="false" outlineLevel="0" collapsed="false">
      <c r="A29" s="11"/>
      <c r="B29" s="12"/>
      <c r="C29" s="11"/>
      <c r="D29" s="11"/>
      <c r="E29" s="13"/>
      <c r="F29" s="14"/>
      <c r="G29" s="15" t="str">
        <f aca="false">IF($E29="","",$E29*$F29)</f>
        <v/>
      </c>
      <c r="H29" s="16"/>
      <c r="I29" s="16"/>
      <c r="J29" s="11"/>
      <c r="K29" s="17" t="n">
        <f aca="false">IFERROR(VLOOKUP($J29,Lists!$A$5:$B$13,2,FALSE()),0)</f>
        <v>0</v>
      </c>
      <c r="L29" s="13"/>
      <c r="M29" s="18" t="str">
        <f aca="false">IF($E29="","",$E29-N($L29))</f>
        <v/>
      </c>
      <c r="N29" s="19" t="str">
        <f aca="true">IF(OR($J29="Shipped",$J29="Delivered"),"Completed",IF($I29="","Not scheduled",IF(TODAY()&gt;$I29,"Overdue",IF($I29-TODAY()&lt;=7,"Due soon","On track"))))</f>
        <v>Not scheduled</v>
      </c>
      <c r="O29" s="18" t="str">
        <f aca="true">IF($I29="","",$I29-TODAY())</f>
        <v/>
      </c>
      <c r="P29" s="12"/>
    </row>
  </sheetData>
  <mergeCells count="2">
    <mergeCell ref="A1:P1"/>
    <mergeCell ref="A2:P2"/>
  </mergeCells>
  <conditionalFormatting sqref="K5:K29">
    <cfRule type="dataBar" priority="2">
      <dataBar showValue="1" minLength="10" maxLength="90">
        <cfvo type="num" val="0"/>
        <cfvo type="num" val="1"/>
        <color rgb="FF2E7D32"/>
      </dataBar>
      <extLst>
        <ext xmlns:x14="http://schemas.microsoft.com/office/spreadsheetml/2009/9/main" uri="{B025F937-C7B1-47D3-B67F-A62EFF666E3E}">
          <x14:id>{842A17E7-C0AA-42B8-AE89-709DB1445F22}</x14:id>
        </ext>
      </extLst>
    </cfRule>
  </conditionalFormatting>
  <conditionalFormatting sqref="N5:N29">
    <cfRule type="cellIs" priority="3" operator="equal" aboveAverage="0" equalAverage="0" bottom="0" percent="0" rank="0" text="" dxfId="0">
      <formula>"Overdue"</formula>
    </cfRule>
    <cfRule type="cellIs" priority="4" operator="equal" aboveAverage="0" equalAverage="0" bottom="0" percent="0" rank="0" text="" dxfId="1">
      <formula>"Due soon"</formula>
    </cfRule>
    <cfRule type="cellIs" priority="5" operator="equal" aboveAverage="0" equalAverage="0" bottom="0" percent="0" rank="0" text="" dxfId="2">
      <formula>"On track"</formula>
    </cfRule>
    <cfRule type="cellIs" priority="6" operator="equal" aboveAverage="0" equalAverage="0" bottom="0" percent="0" rank="0" text="" dxfId="3">
      <formula>"Completed"</formula>
    </cfRule>
  </conditionalFormatting>
  <conditionalFormatting sqref="O5:O29">
    <cfRule type="cellIs" priority="7" operator="lessThan" aboveAverage="0" equalAverage="0" bottom="0" percent="0" rank="0" text="" dxfId="4">
      <formula>0</formula>
    </cfRule>
  </conditionalFormatting>
  <dataValidations count="3">
    <dataValidation allowBlank="true" errorStyle="stop" operator="between" showDropDown="false" showErrorMessage="false" showInputMessage="false" sqref="J5:J29" type="list">
      <formula1>Lists!$A$5:$A$13</formula1>
      <formula2>0</formula2>
    </dataValidation>
    <dataValidation allowBlank="true" errorStyle="stop" operator="between" showDropDown="false" showErrorMessage="false" showInputMessage="false" sqref="D5:D29" type="list">
      <formula1>Lists!$H$5:$H$12</formula1>
      <formula2>0</formula2>
    </dataValidation>
    <dataValidation allowBlank="true" errorStyle="stop" operator="between" showDropDown="false" showErrorMessage="false" showInputMessage="false" sqref="C5:C29" type="list">
      <formula1>Lists!$F$5:$F$14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42A17E7-C0AA-42B8-AE89-709DB1445F22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2E7D32"/>
              <x14:axisColor rgb="FF000000"/>
            </x14:dataBar>
          </x14:cfRule>
          <xm:sqref>K5:K29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D32"/>
    <pageSetUpPr fitToPage="false"/>
  </sheetPr>
  <dimension ref="A1:N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2"/>
    <col collapsed="false" customWidth="true" hidden="false" outlineLevel="0" max="12" min="3" style="0" width="11"/>
    <col collapsed="false" customWidth="true" hidden="false" outlineLevel="0" max="13" min="13" style="0" width="9"/>
    <col collapsed="false" customWidth="true" hidden="false" outlineLevel="0" max="14" min="14" style="0" width="12"/>
  </cols>
  <sheetData>
    <row r="1" customFormat="false" ht="30" hidden="false" customHeight="true" outlineLevel="0" collapsed="false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8" hidden="false" customHeight="true" outlineLevel="0" collapsed="false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customFormat="false" ht="18" hidden="false" customHeight="true" outlineLevel="0" collapsed="false">
      <c r="A4" s="10" t="s">
        <v>30</v>
      </c>
      <c r="B4" s="10" t="s">
        <v>31</v>
      </c>
      <c r="C4" s="10" t="s">
        <v>66</v>
      </c>
      <c r="D4" s="10"/>
      <c r="E4" s="10" t="s">
        <v>69</v>
      </c>
      <c r="F4" s="10"/>
      <c r="G4" s="10" t="s">
        <v>70</v>
      </c>
      <c r="H4" s="10"/>
      <c r="I4" s="10" t="s">
        <v>50</v>
      </c>
      <c r="J4" s="10"/>
      <c r="K4" s="10" t="s">
        <v>71</v>
      </c>
      <c r="L4" s="10"/>
      <c r="M4" s="10" t="s">
        <v>72</v>
      </c>
      <c r="N4" s="10" t="s">
        <v>73</v>
      </c>
    </row>
    <row r="5" customFormat="false" ht="15.75" hidden="false" customHeight="true" outlineLevel="0" collapsed="false">
      <c r="A5" s="10"/>
      <c r="B5" s="10"/>
      <c r="C5" s="10" t="s">
        <v>74</v>
      </c>
      <c r="D5" s="10" t="s">
        <v>75</v>
      </c>
      <c r="E5" s="10" t="s">
        <v>74</v>
      </c>
      <c r="F5" s="10" t="s">
        <v>75</v>
      </c>
      <c r="G5" s="10" t="s">
        <v>74</v>
      </c>
      <c r="H5" s="10" t="s">
        <v>75</v>
      </c>
      <c r="I5" s="10" t="s">
        <v>74</v>
      </c>
      <c r="J5" s="10" t="s">
        <v>75</v>
      </c>
      <c r="K5" s="10" t="s">
        <v>74</v>
      </c>
      <c r="L5" s="10" t="s">
        <v>75</v>
      </c>
      <c r="M5" s="10"/>
      <c r="N5" s="10"/>
    </row>
    <row r="6" customFormat="false" ht="15" hidden="false" customHeight="false" outlineLevel="0" collapsed="false">
      <c r="A6" s="20" t="str">
        <f aca="false">IF('Order Tracker'!$A5="","",'Order Tracker'!$A5)</f>
        <v>PO-1001</v>
      </c>
      <c r="B6" s="21" t="str">
        <f aca="false">IF('Order Tracker'!$B5="","",'Order Tracker'!$B5)</f>
        <v>Classic Pullover Hoodie</v>
      </c>
      <c r="C6" s="16" t="n">
        <v>46147</v>
      </c>
      <c r="D6" s="16" t="n">
        <v>46149</v>
      </c>
      <c r="E6" s="16" t="n">
        <v>46160</v>
      </c>
      <c r="F6" s="16"/>
      <c r="G6" s="16"/>
      <c r="H6" s="16"/>
      <c r="I6" s="16"/>
      <c r="J6" s="16"/>
      <c r="K6" s="22" t="n">
        <f aca="false">IF('Order Tracker'!$I5="","",'Order Tracker'!$I5)</f>
        <v>46203</v>
      </c>
      <c r="L6" s="16"/>
      <c r="M6" s="19" t="str">
        <f aca="false">IF($L6="","",IF($L6&lt;=$K6,"On time","Late"))</f>
        <v/>
      </c>
      <c r="N6" s="18" t="str">
        <f aca="false">IF(OR($L6="",$K6=""),"",$L6-$K6)</f>
        <v/>
      </c>
    </row>
    <row r="7" customFormat="false" ht="15" hidden="false" customHeight="false" outlineLevel="0" collapsed="false">
      <c r="A7" s="23" t="str">
        <f aca="false">IF('Order Tracker'!$A6="","",'Order Tracker'!$A6)</f>
        <v>PO-1002</v>
      </c>
      <c r="B7" s="24" t="str">
        <f aca="false">IF('Order Tracker'!$B6="","",'Order Tracker'!$B6)</f>
        <v>Performance Training Tee</v>
      </c>
      <c r="C7" s="16" t="n">
        <v>46142</v>
      </c>
      <c r="D7" s="16" t="n">
        <v>46144</v>
      </c>
      <c r="E7" s="16" t="n">
        <v>46152</v>
      </c>
      <c r="F7" s="16" t="n">
        <v>46156</v>
      </c>
      <c r="G7" s="16" t="n">
        <v>46167</v>
      </c>
      <c r="H7" s="16" t="n">
        <v>46170</v>
      </c>
      <c r="I7" s="16"/>
      <c r="J7" s="16"/>
      <c r="K7" s="25" t="n">
        <f aca="false">IF('Order Tracker'!$I6="","",'Order Tracker'!$I6)</f>
        <v>46185</v>
      </c>
      <c r="L7" s="16"/>
      <c r="M7" s="26" t="str">
        <f aca="false">IF($L7="","",IF($L7&lt;=$K7,"On time","Late"))</f>
        <v/>
      </c>
      <c r="N7" s="27" t="str">
        <f aca="false">IF(OR($L7="",$K7=""),"",$L7-$K7)</f>
        <v/>
      </c>
    </row>
    <row r="8" customFormat="false" ht="15" hidden="false" customHeight="false" outlineLevel="0" collapsed="false">
      <c r="A8" s="20" t="str">
        <f aca="false">IF('Order Tracker'!$A7="","",'Order Tracker'!$A7)</f>
        <v>PO-1003</v>
      </c>
      <c r="B8" s="21" t="str">
        <f aca="false">IF('Order Tracker'!$B7="","",'Order Tracker'!$B7)</f>
        <v>Softshell Trail Jacket</v>
      </c>
      <c r="C8" s="16"/>
      <c r="D8" s="16"/>
      <c r="E8" s="16"/>
      <c r="F8" s="16"/>
      <c r="G8" s="16"/>
      <c r="H8" s="16"/>
      <c r="I8" s="16"/>
      <c r="J8" s="16"/>
      <c r="K8" s="22" t="n">
        <f aca="false">IF('Order Tracker'!$I7="","",'Order Tracker'!$I7)</f>
        <v>46249</v>
      </c>
      <c r="L8" s="16"/>
      <c r="M8" s="19" t="str">
        <f aca="false">IF($L8="","",IF($L8&lt;=$K8,"On time","Late"))</f>
        <v/>
      </c>
      <c r="N8" s="18" t="str">
        <f aca="false">IF(OR($L8="",$K8=""),"",$L8-$K8)</f>
        <v/>
      </c>
    </row>
    <row r="9" customFormat="false" ht="15" hidden="false" customHeight="false" outlineLevel="0" collapsed="false">
      <c r="A9" s="23" t="str">
        <f aca="false">IF('Order Tracker'!$A8="","",'Order Tracker'!$A8)</f>
        <v>PO-1004</v>
      </c>
      <c r="B9" s="24" t="str">
        <f aca="false">IF('Order Tracker'!$B8="","",'Order Tracker'!$B8)</f>
        <v>Cargo Workwear Pant</v>
      </c>
      <c r="C9" s="16" t="n">
        <v>46106</v>
      </c>
      <c r="D9" s="16" t="n">
        <v>46108</v>
      </c>
      <c r="E9" s="16" t="n">
        <v>46117</v>
      </c>
      <c r="F9" s="16" t="n">
        <v>46120</v>
      </c>
      <c r="G9" s="16" t="n">
        <v>46132</v>
      </c>
      <c r="H9" s="16" t="n">
        <v>46134</v>
      </c>
      <c r="I9" s="16" t="n">
        <v>46147</v>
      </c>
      <c r="J9" s="16" t="n">
        <v>46148</v>
      </c>
      <c r="K9" s="25" t="n">
        <f aca="false">IF('Order Tracker'!$I8="","",'Order Tracker'!$I8)</f>
        <v>46162</v>
      </c>
      <c r="L9" s="16" t="n">
        <v>46161</v>
      </c>
      <c r="M9" s="26" t="str">
        <f aca="false">IF($L9="","",IF($L9&lt;=$K9,"On time","Late"))</f>
        <v>On time</v>
      </c>
      <c r="N9" s="27" t="n">
        <f aca="false">IF(OR($L9="",$K9=""),"",$L9-$K9)</f>
        <v>-1</v>
      </c>
    </row>
    <row r="10" customFormat="false" ht="15" hidden="false" customHeight="false" outlineLevel="0" collapsed="false">
      <c r="A10" s="20" t="str">
        <f aca="false">IF('Order Tracker'!$A9="","",'Order Tracker'!$A9)</f>
        <v>PO-1005</v>
      </c>
      <c r="B10" s="21" t="str">
        <f aca="false">IF('Order Tracker'!$B9="","",'Order Tracker'!$B9)</f>
        <v>Raw Denim Jacket</v>
      </c>
      <c r="C10" s="16"/>
      <c r="D10" s="16"/>
      <c r="E10" s="16"/>
      <c r="F10" s="16"/>
      <c r="G10" s="16"/>
      <c r="H10" s="16"/>
      <c r="I10" s="16"/>
      <c r="J10" s="16"/>
      <c r="K10" s="22" t="n">
        <f aca="false">IF('Order Tracker'!$I9="","",'Order Tracker'!$I9)</f>
        <v>46208</v>
      </c>
      <c r="L10" s="16"/>
      <c r="M10" s="19" t="str">
        <f aca="false">IF($L10="","",IF($L10&lt;=$K10,"On time","Late"))</f>
        <v/>
      </c>
      <c r="N10" s="18" t="str">
        <f aca="false">IF(OR($L10="",$K10=""),"",$L10-$K10)</f>
        <v/>
      </c>
    </row>
    <row r="11" customFormat="false" ht="15" hidden="false" customHeight="false" outlineLevel="0" collapsed="false">
      <c r="A11" s="23" t="str">
        <f aca="false">IF('Order Tracker'!$A10="","",'Order Tracker'!$A10)</f>
        <v/>
      </c>
      <c r="B11" s="24" t="str">
        <f aca="false">IF('Order Tracker'!$B10="","",'Order Tracker'!$B10)</f>
        <v/>
      </c>
      <c r="C11" s="16"/>
      <c r="D11" s="16"/>
      <c r="E11" s="16"/>
      <c r="F11" s="16"/>
      <c r="G11" s="16"/>
      <c r="H11" s="16"/>
      <c r="I11" s="16"/>
      <c r="J11" s="16"/>
      <c r="K11" s="25" t="str">
        <f aca="false">IF('Order Tracker'!$I10="","",'Order Tracker'!$I10)</f>
        <v/>
      </c>
      <c r="L11" s="16"/>
      <c r="M11" s="26" t="str">
        <f aca="false">IF($L11="","",IF($L11&lt;=$K11,"On time","Late"))</f>
        <v/>
      </c>
      <c r="N11" s="27" t="str">
        <f aca="false">IF(OR($L11="",$K11=""),"",$L11-$K11)</f>
        <v/>
      </c>
    </row>
    <row r="12" customFormat="false" ht="15" hidden="false" customHeight="false" outlineLevel="0" collapsed="false">
      <c r="A12" s="20" t="str">
        <f aca="false">IF('Order Tracker'!$A11="","",'Order Tracker'!$A11)</f>
        <v/>
      </c>
      <c r="B12" s="21" t="str">
        <f aca="false">IF('Order Tracker'!$B11="","",'Order Tracker'!$B11)</f>
        <v/>
      </c>
      <c r="C12" s="16"/>
      <c r="D12" s="16"/>
      <c r="E12" s="16"/>
      <c r="F12" s="16"/>
      <c r="G12" s="16"/>
      <c r="H12" s="16"/>
      <c r="I12" s="16"/>
      <c r="J12" s="16"/>
      <c r="K12" s="22" t="str">
        <f aca="false">IF('Order Tracker'!$I11="","",'Order Tracker'!$I11)</f>
        <v/>
      </c>
      <c r="L12" s="16"/>
      <c r="M12" s="19" t="str">
        <f aca="false">IF($L12="","",IF($L12&lt;=$K12,"On time","Late"))</f>
        <v/>
      </c>
      <c r="N12" s="18" t="str">
        <f aca="false">IF(OR($L12="",$K12=""),"",$L12-$K12)</f>
        <v/>
      </c>
    </row>
    <row r="13" customFormat="false" ht="15" hidden="false" customHeight="false" outlineLevel="0" collapsed="false">
      <c r="A13" s="23" t="str">
        <f aca="false">IF('Order Tracker'!$A12="","",'Order Tracker'!$A12)</f>
        <v/>
      </c>
      <c r="B13" s="24" t="str">
        <f aca="false">IF('Order Tracker'!$B12="","",'Order Tracker'!$B12)</f>
        <v/>
      </c>
      <c r="C13" s="16"/>
      <c r="D13" s="16"/>
      <c r="E13" s="16"/>
      <c r="F13" s="16"/>
      <c r="G13" s="16"/>
      <c r="H13" s="16"/>
      <c r="I13" s="16"/>
      <c r="J13" s="16"/>
      <c r="K13" s="25" t="str">
        <f aca="false">IF('Order Tracker'!$I12="","",'Order Tracker'!$I12)</f>
        <v/>
      </c>
      <c r="L13" s="16"/>
      <c r="M13" s="26" t="str">
        <f aca="false">IF($L13="","",IF($L13&lt;=$K13,"On time","Late"))</f>
        <v/>
      </c>
      <c r="N13" s="27" t="str">
        <f aca="false">IF(OR($L13="",$K13=""),"",$L13-$K13)</f>
        <v/>
      </c>
    </row>
    <row r="14" customFormat="false" ht="15" hidden="false" customHeight="false" outlineLevel="0" collapsed="false">
      <c r="A14" s="20" t="str">
        <f aca="false">IF('Order Tracker'!$A13="","",'Order Tracker'!$A13)</f>
        <v/>
      </c>
      <c r="B14" s="21" t="str">
        <f aca="false">IF('Order Tracker'!$B13="","",'Order Tracker'!$B13)</f>
        <v/>
      </c>
      <c r="C14" s="16"/>
      <c r="D14" s="16"/>
      <c r="E14" s="16"/>
      <c r="F14" s="16"/>
      <c r="G14" s="16"/>
      <c r="H14" s="16"/>
      <c r="I14" s="16"/>
      <c r="J14" s="16"/>
      <c r="K14" s="22" t="str">
        <f aca="false">IF('Order Tracker'!$I13="","",'Order Tracker'!$I13)</f>
        <v/>
      </c>
      <c r="L14" s="16"/>
      <c r="M14" s="19" t="str">
        <f aca="false">IF($L14="","",IF($L14&lt;=$K14,"On time","Late"))</f>
        <v/>
      </c>
      <c r="N14" s="18" t="str">
        <f aca="false">IF(OR($L14="",$K14=""),"",$L14-$K14)</f>
        <v/>
      </c>
    </row>
    <row r="15" customFormat="false" ht="15" hidden="false" customHeight="false" outlineLevel="0" collapsed="false">
      <c r="A15" s="23" t="str">
        <f aca="false">IF('Order Tracker'!$A14="","",'Order Tracker'!$A14)</f>
        <v/>
      </c>
      <c r="B15" s="24" t="str">
        <f aca="false">IF('Order Tracker'!$B14="","",'Order Tracker'!$B14)</f>
        <v/>
      </c>
      <c r="C15" s="16"/>
      <c r="D15" s="16"/>
      <c r="E15" s="16"/>
      <c r="F15" s="16"/>
      <c r="G15" s="16"/>
      <c r="H15" s="16"/>
      <c r="I15" s="16"/>
      <c r="J15" s="16"/>
      <c r="K15" s="25" t="str">
        <f aca="false">IF('Order Tracker'!$I14="","",'Order Tracker'!$I14)</f>
        <v/>
      </c>
      <c r="L15" s="16"/>
      <c r="M15" s="26" t="str">
        <f aca="false">IF($L15="","",IF($L15&lt;=$K15,"On time","Late"))</f>
        <v/>
      </c>
      <c r="N15" s="27" t="str">
        <f aca="false">IF(OR($L15="",$K15=""),"",$L15-$K15)</f>
        <v/>
      </c>
    </row>
    <row r="16" customFormat="false" ht="15" hidden="false" customHeight="false" outlineLevel="0" collapsed="false">
      <c r="A16" s="20" t="str">
        <f aca="false">IF('Order Tracker'!$A15="","",'Order Tracker'!$A15)</f>
        <v/>
      </c>
      <c r="B16" s="21" t="str">
        <f aca="false">IF('Order Tracker'!$B15="","",'Order Tracker'!$B15)</f>
        <v/>
      </c>
      <c r="C16" s="16"/>
      <c r="D16" s="16"/>
      <c r="E16" s="16"/>
      <c r="F16" s="16"/>
      <c r="G16" s="16"/>
      <c r="H16" s="16"/>
      <c r="I16" s="16"/>
      <c r="J16" s="16"/>
      <c r="K16" s="22" t="str">
        <f aca="false">IF('Order Tracker'!$I15="","",'Order Tracker'!$I15)</f>
        <v/>
      </c>
      <c r="L16" s="16"/>
      <c r="M16" s="19" t="str">
        <f aca="false">IF($L16="","",IF($L16&lt;=$K16,"On time","Late"))</f>
        <v/>
      </c>
      <c r="N16" s="18" t="str">
        <f aca="false">IF(OR($L16="",$K16=""),"",$L16-$K16)</f>
        <v/>
      </c>
    </row>
    <row r="17" customFormat="false" ht="15" hidden="false" customHeight="false" outlineLevel="0" collapsed="false">
      <c r="A17" s="23" t="str">
        <f aca="false">IF('Order Tracker'!$A16="","",'Order Tracker'!$A16)</f>
        <v/>
      </c>
      <c r="B17" s="24" t="str">
        <f aca="false">IF('Order Tracker'!$B16="","",'Order Tracker'!$B16)</f>
        <v/>
      </c>
      <c r="C17" s="16"/>
      <c r="D17" s="16"/>
      <c r="E17" s="16"/>
      <c r="F17" s="16"/>
      <c r="G17" s="16"/>
      <c r="H17" s="16"/>
      <c r="I17" s="16"/>
      <c r="J17" s="16"/>
      <c r="K17" s="25" t="str">
        <f aca="false">IF('Order Tracker'!$I16="","",'Order Tracker'!$I16)</f>
        <v/>
      </c>
      <c r="L17" s="16"/>
      <c r="M17" s="26" t="str">
        <f aca="false">IF($L17="","",IF($L17&lt;=$K17,"On time","Late"))</f>
        <v/>
      </c>
      <c r="N17" s="27" t="str">
        <f aca="false">IF(OR($L17="",$K17=""),"",$L17-$K17)</f>
        <v/>
      </c>
    </row>
    <row r="18" customFormat="false" ht="15" hidden="false" customHeight="false" outlineLevel="0" collapsed="false">
      <c r="A18" s="20" t="str">
        <f aca="false">IF('Order Tracker'!$A17="","",'Order Tracker'!$A17)</f>
        <v/>
      </c>
      <c r="B18" s="21" t="str">
        <f aca="false">IF('Order Tracker'!$B17="","",'Order Tracker'!$B17)</f>
        <v/>
      </c>
      <c r="C18" s="16"/>
      <c r="D18" s="16"/>
      <c r="E18" s="16"/>
      <c r="F18" s="16"/>
      <c r="G18" s="16"/>
      <c r="H18" s="16"/>
      <c r="I18" s="16"/>
      <c r="J18" s="16"/>
      <c r="K18" s="22" t="str">
        <f aca="false">IF('Order Tracker'!$I17="","",'Order Tracker'!$I17)</f>
        <v/>
      </c>
      <c r="L18" s="16"/>
      <c r="M18" s="19" t="str">
        <f aca="false">IF($L18="","",IF($L18&lt;=$K18,"On time","Late"))</f>
        <v/>
      </c>
      <c r="N18" s="18" t="str">
        <f aca="false">IF(OR($L18="",$K18=""),"",$L18-$K18)</f>
        <v/>
      </c>
    </row>
    <row r="19" customFormat="false" ht="15" hidden="false" customHeight="false" outlineLevel="0" collapsed="false">
      <c r="A19" s="23" t="str">
        <f aca="false">IF('Order Tracker'!$A18="","",'Order Tracker'!$A18)</f>
        <v/>
      </c>
      <c r="B19" s="24" t="str">
        <f aca="false">IF('Order Tracker'!$B18="","",'Order Tracker'!$B18)</f>
        <v/>
      </c>
      <c r="C19" s="16"/>
      <c r="D19" s="16"/>
      <c r="E19" s="16"/>
      <c r="F19" s="16"/>
      <c r="G19" s="16"/>
      <c r="H19" s="16"/>
      <c r="I19" s="16"/>
      <c r="J19" s="16"/>
      <c r="K19" s="25" t="str">
        <f aca="false">IF('Order Tracker'!$I18="","",'Order Tracker'!$I18)</f>
        <v/>
      </c>
      <c r="L19" s="16"/>
      <c r="M19" s="26" t="str">
        <f aca="false">IF($L19="","",IF($L19&lt;=$K19,"On time","Late"))</f>
        <v/>
      </c>
      <c r="N19" s="27" t="str">
        <f aca="false">IF(OR($L19="",$K19=""),"",$L19-$K19)</f>
        <v/>
      </c>
    </row>
    <row r="20" customFormat="false" ht="15" hidden="false" customHeight="false" outlineLevel="0" collapsed="false">
      <c r="A20" s="20" t="str">
        <f aca="false">IF('Order Tracker'!$A19="","",'Order Tracker'!$A19)</f>
        <v/>
      </c>
      <c r="B20" s="21" t="str">
        <f aca="false">IF('Order Tracker'!$B19="","",'Order Tracker'!$B19)</f>
        <v/>
      </c>
      <c r="C20" s="16"/>
      <c r="D20" s="16"/>
      <c r="E20" s="16"/>
      <c r="F20" s="16"/>
      <c r="G20" s="16"/>
      <c r="H20" s="16"/>
      <c r="I20" s="16"/>
      <c r="J20" s="16"/>
      <c r="K20" s="22" t="str">
        <f aca="false">IF('Order Tracker'!$I19="","",'Order Tracker'!$I19)</f>
        <v/>
      </c>
      <c r="L20" s="16"/>
      <c r="M20" s="19" t="str">
        <f aca="false">IF($L20="","",IF($L20&lt;=$K20,"On time","Late"))</f>
        <v/>
      </c>
      <c r="N20" s="18" t="str">
        <f aca="false">IF(OR($L20="",$K20=""),"",$L20-$K20)</f>
        <v/>
      </c>
    </row>
    <row r="21" customFormat="false" ht="15" hidden="false" customHeight="false" outlineLevel="0" collapsed="false">
      <c r="A21" s="23" t="str">
        <f aca="false">IF('Order Tracker'!$A20="","",'Order Tracker'!$A20)</f>
        <v/>
      </c>
      <c r="B21" s="24" t="str">
        <f aca="false">IF('Order Tracker'!$B20="","",'Order Tracker'!$B20)</f>
        <v/>
      </c>
      <c r="C21" s="16"/>
      <c r="D21" s="16"/>
      <c r="E21" s="16"/>
      <c r="F21" s="16"/>
      <c r="G21" s="16"/>
      <c r="H21" s="16"/>
      <c r="I21" s="16"/>
      <c r="J21" s="16"/>
      <c r="K21" s="25" t="str">
        <f aca="false">IF('Order Tracker'!$I20="","",'Order Tracker'!$I20)</f>
        <v/>
      </c>
      <c r="L21" s="16"/>
      <c r="M21" s="26" t="str">
        <f aca="false">IF($L21="","",IF($L21&lt;=$K21,"On time","Late"))</f>
        <v/>
      </c>
      <c r="N21" s="27" t="str">
        <f aca="false">IF(OR($L21="",$K21=""),"",$L21-$K21)</f>
        <v/>
      </c>
    </row>
    <row r="22" customFormat="false" ht="15" hidden="false" customHeight="false" outlineLevel="0" collapsed="false">
      <c r="A22" s="20" t="str">
        <f aca="false">IF('Order Tracker'!$A21="","",'Order Tracker'!$A21)</f>
        <v/>
      </c>
      <c r="B22" s="21" t="str">
        <f aca="false">IF('Order Tracker'!$B21="","",'Order Tracker'!$B21)</f>
        <v/>
      </c>
      <c r="C22" s="16"/>
      <c r="D22" s="16"/>
      <c r="E22" s="16"/>
      <c r="F22" s="16"/>
      <c r="G22" s="16"/>
      <c r="H22" s="16"/>
      <c r="I22" s="16"/>
      <c r="J22" s="16"/>
      <c r="K22" s="22" t="str">
        <f aca="false">IF('Order Tracker'!$I21="","",'Order Tracker'!$I21)</f>
        <v/>
      </c>
      <c r="L22" s="16"/>
      <c r="M22" s="19" t="str">
        <f aca="false">IF($L22="","",IF($L22&lt;=$K22,"On time","Late"))</f>
        <v/>
      </c>
      <c r="N22" s="18" t="str">
        <f aca="false">IF(OR($L22="",$K22=""),"",$L22-$K22)</f>
        <v/>
      </c>
    </row>
    <row r="23" customFormat="false" ht="15" hidden="false" customHeight="false" outlineLevel="0" collapsed="false">
      <c r="A23" s="23" t="str">
        <f aca="false">IF('Order Tracker'!$A22="","",'Order Tracker'!$A22)</f>
        <v/>
      </c>
      <c r="B23" s="24" t="str">
        <f aca="false">IF('Order Tracker'!$B22="","",'Order Tracker'!$B22)</f>
        <v/>
      </c>
      <c r="C23" s="16"/>
      <c r="D23" s="16"/>
      <c r="E23" s="16"/>
      <c r="F23" s="16"/>
      <c r="G23" s="16"/>
      <c r="H23" s="16"/>
      <c r="I23" s="16"/>
      <c r="J23" s="16"/>
      <c r="K23" s="25" t="str">
        <f aca="false">IF('Order Tracker'!$I22="","",'Order Tracker'!$I22)</f>
        <v/>
      </c>
      <c r="L23" s="16"/>
      <c r="M23" s="26" t="str">
        <f aca="false">IF($L23="","",IF($L23&lt;=$K23,"On time","Late"))</f>
        <v/>
      </c>
      <c r="N23" s="27" t="str">
        <f aca="false">IF(OR($L23="",$K23=""),"",$L23-$K23)</f>
        <v/>
      </c>
    </row>
    <row r="24" customFormat="false" ht="15" hidden="false" customHeight="false" outlineLevel="0" collapsed="false">
      <c r="A24" s="20" t="str">
        <f aca="false">IF('Order Tracker'!$A23="","",'Order Tracker'!$A23)</f>
        <v/>
      </c>
      <c r="B24" s="21" t="str">
        <f aca="false">IF('Order Tracker'!$B23="","",'Order Tracker'!$B23)</f>
        <v/>
      </c>
      <c r="C24" s="16"/>
      <c r="D24" s="16"/>
      <c r="E24" s="16"/>
      <c r="F24" s="16"/>
      <c r="G24" s="16"/>
      <c r="H24" s="16"/>
      <c r="I24" s="16"/>
      <c r="J24" s="16"/>
      <c r="K24" s="22" t="str">
        <f aca="false">IF('Order Tracker'!$I23="","",'Order Tracker'!$I23)</f>
        <v/>
      </c>
      <c r="L24" s="16"/>
      <c r="M24" s="19" t="str">
        <f aca="false">IF($L24="","",IF($L24&lt;=$K24,"On time","Late"))</f>
        <v/>
      </c>
      <c r="N24" s="18" t="str">
        <f aca="false">IF(OR($L24="",$K24=""),"",$L24-$K24)</f>
        <v/>
      </c>
    </row>
    <row r="25" customFormat="false" ht="15" hidden="false" customHeight="false" outlineLevel="0" collapsed="false">
      <c r="A25" s="23" t="str">
        <f aca="false">IF('Order Tracker'!$A24="","",'Order Tracker'!$A24)</f>
        <v/>
      </c>
      <c r="B25" s="24" t="str">
        <f aca="false">IF('Order Tracker'!$B24="","",'Order Tracker'!$B24)</f>
        <v/>
      </c>
      <c r="C25" s="16"/>
      <c r="D25" s="16"/>
      <c r="E25" s="16"/>
      <c r="F25" s="16"/>
      <c r="G25" s="16"/>
      <c r="H25" s="16"/>
      <c r="I25" s="16"/>
      <c r="J25" s="16"/>
      <c r="K25" s="25" t="str">
        <f aca="false">IF('Order Tracker'!$I24="","",'Order Tracker'!$I24)</f>
        <v/>
      </c>
      <c r="L25" s="16"/>
      <c r="M25" s="26" t="str">
        <f aca="false">IF($L25="","",IF($L25&lt;=$K25,"On time","Late"))</f>
        <v/>
      </c>
      <c r="N25" s="27" t="str">
        <f aca="false">IF(OR($L25="",$K25=""),"",$L25-$K25)</f>
        <v/>
      </c>
    </row>
    <row r="26" customFormat="false" ht="15" hidden="false" customHeight="false" outlineLevel="0" collapsed="false">
      <c r="A26" s="20" t="str">
        <f aca="false">IF('Order Tracker'!$A25="","",'Order Tracker'!$A25)</f>
        <v/>
      </c>
      <c r="B26" s="21" t="str">
        <f aca="false">IF('Order Tracker'!$B25="","",'Order Tracker'!$B25)</f>
        <v/>
      </c>
      <c r="C26" s="16"/>
      <c r="D26" s="16"/>
      <c r="E26" s="16"/>
      <c r="F26" s="16"/>
      <c r="G26" s="16"/>
      <c r="H26" s="16"/>
      <c r="I26" s="16"/>
      <c r="J26" s="16"/>
      <c r="K26" s="22" t="str">
        <f aca="false">IF('Order Tracker'!$I25="","",'Order Tracker'!$I25)</f>
        <v/>
      </c>
      <c r="L26" s="16"/>
      <c r="M26" s="19" t="str">
        <f aca="false">IF($L26="","",IF($L26&lt;=$K26,"On time","Late"))</f>
        <v/>
      </c>
      <c r="N26" s="18" t="str">
        <f aca="false">IF(OR($L26="",$K26=""),"",$L26-$K26)</f>
        <v/>
      </c>
    </row>
    <row r="27" customFormat="false" ht="15" hidden="false" customHeight="false" outlineLevel="0" collapsed="false">
      <c r="A27" s="23" t="str">
        <f aca="false">IF('Order Tracker'!$A26="","",'Order Tracker'!$A26)</f>
        <v/>
      </c>
      <c r="B27" s="24" t="str">
        <f aca="false">IF('Order Tracker'!$B26="","",'Order Tracker'!$B26)</f>
        <v/>
      </c>
      <c r="C27" s="16"/>
      <c r="D27" s="16"/>
      <c r="E27" s="16"/>
      <c r="F27" s="16"/>
      <c r="G27" s="16"/>
      <c r="H27" s="16"/>
      <c r="I27" s="16"/>
      <c r="J27" s="16"/>
      <c r="K27" s="25" t="str">
        <f aca="false">IF('Order Tracker'!$I26="","",'Order Tracker'!$I26)</f>
        <v/>
      </c>
      <c r="L27" s="16"/>
      <c r="M27" s="26" t="str">
        <f aca="false">IF($L27="","",IF($L27&lt;=$K27,"On time","Late"))</f>
        <v/>
      </c>
      <c r="N27" s="27" t="str">
        <f aca="false">IF(OR($L27="",$K27=""),"",$L27-$K27)</f>
        <v/>
      </c>
    </row>
    <row r="28" customFormat="false" ht="15" hidden="false" customHeight="false" outlineLevel="0" collapsed="false">
      <c r="A28" s="20" t="str">
        <f aca="false">IF('Order Tracker'!$A27="","",'Order Tracker'!$A27)</f>
        <v/>
      </c>
      <c r="B28" s="21" t="str">
        <f aca="false">IF('Order Tracker'!$B27="","",'Order Tracker'!$B27)</f>
        <v/>
      </c>
      <c r="C28" s="16"/>
      <c r="D28" s="16"/>
      <c r="E28" s="16"/>
      <c r="F28" s="16"/>
      <c r="G28" s="16"/>
      <c r="H28" s="16"/>
      <c r="I28" s="16"/>
      <c r="J28" s="16"/>
      <c r="K28" s="22" t="str">
        <f aca="false">IF('Order Tracker'!$I27="","",'Order Tracker'!$I27)</f>
        <v/>
      </c>
      <c r="L28" s="16"/>
      <c r="M28" s="19" t="str">
        <f aca="false">IF($L28="","",IF($L28&lt;=$K28,"On time","Late"))</f>
        <v/>
      </c>
      <c r="N28" s="18" t="str">
        <f aca="false">IF(OR($L28="",$K28=""),"",$L28-$K28)</f>
        <v/>
      </c>
    </row>
    <row r="29" customFormat="false" ht="15" hidden="false" customHeight="false" outlineLevel="0" collapsed="false">
      <c r="A29" s="23" t="str">
        <f aca="false">IF('Order Tracker'!$A28="","",'Order Tracker'!$A28)</f>
        <v/>
      </c>
      <c r="B29" s="24" t="str">
        <f aca="false">IF('Order Tracker'!$B28="","",'Order Tracker'!$B28)</f>
        <v/>
      </c>
      <c r="C29" s="16"/>
      <c r="D29" s="16"/>
      <c r="E29" s="16"/>
      <c r="F29" s="16"/>
      <c r="G29" s="16"/>
      <c r="H29" s="16"/>
      <c r="I29" s="16"/>
      <c r="J29" s="16"/>
      <c r="K29" s="25" t="str">
        <f aca="false">IF('Order Tracker'!$I28="","",'Order Tracker'!$I28)</f>
        <v/>
      </c>
      <c r="L29" s="16"/>
      <c r="M29" s="26" t="str">
        <f aca="false">IF($L29="","",IF($L29&lt;=$K29,"On time","Late"))</f>
        <v/>
      </c>
      <c r="N29" s="27" t="str">
        <f aca="false">IF(OR($L29="",$K29=""),"",$L29-$K29)</f>
        <v/>
      </c>
    </row>
    <row r="30" customFormat="false" ht="15" hidden="false" customHeight="false" outlineLevel="0" collapsed="false">
      <c r="A30" s="20" t="str">
        <f aca="false">IF('Order Tracker'!$A29="","",'Order Tracker'!$A29)</f>
        <v/>
      </c>
      <c r="B30" s="21" t="str">
        <f aca="false">IF('Order Tracker'!$B29="","",'Order Tracker'!$B29)</f>
        <v/>
      </c>
      <c r="C30" s="16"/>
      <c r="D30" s="16"/>
      <c r="E30" s="16"/>
      <c r="F30" s="16"/>
      <c r="G30" s="16"/>
      <c r="H30" s="16"/>
      <c r="I30" s="16"/>
      <c r="J30" s="16"/>
      <c r="K30" s="22" t="str">
        <f aca="false">IF('Order Tracker'!$I29="","",'Order Tracker'!$I29)</f>
        <v/>
      </c>
      <c r="L30" s="16"/>
      <c r="M30" s="19" t="str">
        <f aca="false">IF($L30="","",IF($L30&lt;=$K30,"On time","Late"))</f>
        <v/>
      </c>
      <c r="N30" s="18" t="str">
        <f aca="false">IF(OR($L30="",$K30=""),"",$L30-$K30)</f>
        <v/>
      </c>
    </row>
    <row r="32" customFormat="false" ht="15" hidden="false" customHeight="false" outlineLevel="0" collapsed="false">
      <c r="A32" s="28" t="s">
        <v>76</v>
      </c>
    </row>
  </sheetData>
  <mergeCells count="11">
    <mergeCell ref="A1:N1"/>
    <mergeCell ref="A2:N2"/>
    <mergeCell ref="A4:A5"/>
    <mergeCell ref="B4:B5"/>
    <mergeCell ref="C4:D4"/>
    <mergeCell ref="E4:F4"/>
    <mergeCell ref="G4:H4"/>
    <mergeCell ref="I4:J4"/>
    <mergeCell ref="K4:L4"/>
    <mergeCell ref="M4:M5"/>
    <mergeCell ref="N4:N5"/>
  </mergeCells>
  <conditionalFormatting sqref="M6:M30">
    <cfRule type="cellIs" priority="2" operator="equal" aboveAverage="0" equalAverage="0" bottom="0" percent="0" rank="0" text="" dxfId="0">
      <formula>"Late"</formula>
    </cfRule>
    <cfRule type="cellIs" priority="3" operator="equal" aboveAverage="0" equalAverage="0" bottom="0" percent="0" rank="0" text="" dxfId="2">
      <formula>"On time"</formula>
    </cfRule>
  </conditionalFormatting>
  <conditionalFormatting sqref="K6:K30">
    <cfRule type="expression" priority="4" aboveAverage="0" equalAverage="0" bottom="0" percent="0" rank="0" text="" dxfId="5">
      <formula>AND($K6&lt;&gt;"",$L6="",$K6&lt;TODAY())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5E20"/>
    <pageSetUpPr fitToPage="false"/>
  </sheetPr>
  <dimension ref="A1:G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4"/>
    <col collapsed="false" customWidth="true" hidden="false" outlineLevel="0" max="3" min="3" style="0" width="4"/>
    <col collapsed="false" customWidth="true" hidden="false" outlineLevel="0" max="4" min="4" style="0" width="20"/>
    <col collapsed="false" customWidth="true" hidden="false" outlineLevel="0" max="5" min="5" style="0" width="12"/>
    <col collapsed="false" customWidth="true" hidden="false" outlineLevel="0" max="6" min="6" style="0" width="4"/>
    <col collapsed="false" customWidth="true" hidden="false" outlineLevel="0" max="7" min="7" style="0" width="6"/>
  </cols>
  <sheetData>
    <row r="1" customFormat="false" ht="30" hidden="false" customHeight="true" outlineLevel="0" collapsed="false">
      <c r="A1" s="1" t="s">
        <v>77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78</v>
      </c>
      <c r="B2" s="2"/>
      <c r="C2" s="2"/>
      <c r="D2" s="2"/>
      <c r="E2" s="2"/>
      <c r="F2" s="2"/>
      <c r="G2" s="2"/>
    </row>
    <row r="4" customFormat="false" ht="15" hidden="false" customHeight="false" outlineLevel="0" collapsed="false">
      <c r="A4" s="29" t="s">
        <v>79</v>
      </c>
      <c r="B4" s="29"/>
      <c r="C4" s="29" t="s">
        <v>80</v>
      </c>
      <c r="D4" s="29"/>
      <c r="E4" s="30" t="s">
        <v>81</v>
      </c>
      <c r="F4" s="30"/>
    </row>
    <row r="5" customFormat="false" ht="24" hidden="false" customHeight="true" outlineLevel="0" collapsed="false">
      <c r="A5" s="31" t="n">
        <f aca="false">COUNTA('Order Tracker'!$A$5:$A$29)</f>
        <v>5</v>
      </c>
      <c r="B5" s="31"/>
      <c r="C5" s="31" t="n">
        <f aca="false">SUM('Order Tracker'!$E$5:$E$29)</f>
        <v>2750</v>
      </c>
      <c r="D5" s="31"/>
      <c r="E5" s="32" t="n">
        <f aca="false">SUM('Order Tracker'!$G$5:$G$29)</f>
        <v>41600</v>
      </c>
      <c r="F5" s="32"/>
    </row>
    <row r="7" customFormat="false" ht="15" hidden="false" customHeight="false" outlineLevel="0" collapsed="false">
      <c r="A7" s="29" t="s">
        <v>82</v>
      </c>
      <c r="B7" s="29"/>
      <c r="C7" s="29" t="s">
        <v>83</v>
      </c>
      <c r="D7" s="29"/>
      <c r="E7" s="33" t="s">
        <v>84</v>
      </c>
      <c r="F7" s="33"/>
    </row>
    <row r="8" customFormat="false" ht="24" hidden="false" customHeight="true" outlineLevel="0" collapsed="false">
      <c r="A8" s="31" t="n">
        <f aca="false">COUNTIF('Order Tracker'!$N$5:$N$29,"On track")+COUNTIF('Order Tracker'!$N$5:$N$29,"Due soon")+COUNTIF('Order Tracker'!$N$5:$N$29,"Overdue")</f>
        <v>4</v>
      </c>
      <c r="B8" s="31"/>
      <c r="C8" s="31" t="n">
        <f aca="false">COUNTIF('Order Tracker'!$N$5:$N$29,"Completed")</f>
        <v>1</v>
      </c>
      <c r="D8" s="31"/>
      <c r="E8" s="34" t="n">
        <f aca="false">COUNTIF('Order Tracker'!$N$5:$N$29,"Overdue")</f>
        <v>1</v>
      </c>
      <c r="F8" s="34"/>
    </row>
    <row r="10" customFormat="false" ht="15" hidden="false" customHeight="false" outlineLevel="0" collapsed="false">
      <c r="A10" s="29" t="s">
        <v>85</v>
      </c>
      <c r="B10" s="29"/>
      <c r="C10" s="30" t="s">
        <v>86</v>
      </c>
      <c r="D10" s="30"/>
      <c r="E10" s="29" t="s">
        <v>87</v>
      </c>
      <c r="F10" s="29"/>
    </row>
    <row r="11" customFormat="false" ht="24" hidden="false" customHeight="true" outlineLevel="0" collapsed="false">
      <c r="A11" s="35" t="n">
        <f aca="false">IFERROR(SUMPRODUCT(('Order Tracker'!$A$5:$A$29&lt;&gt;"")*'Order Tracker'!$K$5:$K$29)/SUMPRODUCT(('Order Tracker'!$A$5:$A$29&lt;&gt;"")*1),0)</f>
        <v>0.57</v>
      </c>
      <c r="B11" s="35"/>
      <c r="C11" s="36" t="n">
        <f aca="false">IFERROR(COUNTIF('Milestone Schedule'!$M$6:$M$30,"On time")/(COUNTIF('Milestone Schedule'!$M$6:$M$30,"On time")+COUNTIF('Milestone Schedule'!$M$6:$M$30,"Late")),0)</f>
        <v>1</v>
      </c>
      <c r="D11" s="36"/>
      <c r="E11" s="31" t="n">
        <f aca="false">SUM('Order Tracker'!$L$5:$L$29)</f>
        <v>750</v>
      </c>
      <c r="F11" s="31"/>
    </row>
    <row r="14" customFormat="false" ht="15" hidden="false" customHeight="false" outlineLevel="0" collapsed="false">
      <c r="A14" s="37" t="s">
        <v>88</v>
      </c>
      <c r="B14" s="37"/>
      <c r="D14" s="37" t="s">
        <v>89</v>
      </c>
      <c r="E14" s="37"/>
    </row>
    <row r="15" customFormat="false" ht="15" hidden="false" customHeight="false" outlineLevel="0" collapsed="false">
      <c r="A15" s="38" t="s">
        <v>43</v>
      </c>
      <c r="B15" s="39" t="s">
        <v>90</v>
      </c>
      <c r="D15" s="38" t="s">
        <v>91</v>
      </c>
      <c r="E15" s="39" t="s">
        <v>90</v>
      </c>
    </row>
    <row r="16" customFormat="false" ht="15" hidden="false" customHeight="false" outlineLevel="0" collapsed="false">
      <c r="A16" s="40" t="s">
        <v>83</v>
      </c>
      <c r="B16" s="20" t="n">
        <f aca="false">COUNTIF('Order Tracker'!$N$5:$N$29,"Completed")</f>
        <v>1</v>
      </c>
      <c r="D16" s="40" t="s">
        <v>92</v>
      </c>
      <c r="E16" s="20" t="n">
        <f aca="false">COUNTIF('Order Tracker'!$J$5:$J$29,"Not started")</f>
        <v>0</v>
      </c>
    </row>
    <row r="17" customFormat="false" ht="15" hidden="false" customHeight="false" outlineLevel="0" collapsed="false">
      <c r="A17" s="41" t="s">
        <v>93</v>
      </c>
      <c r="B17" s="23" t="n">
        <f aca="false">COUNTIF('Order Tracker'!$N$5:$N$29,"On track")</f>
        <v>3</v>
      </c>
      <c r="D17" s="41" t="s">
        <v>66</v>
      </c>
      <c r="E17" s="23" t="n">
        <f aca="false">COUNTIF('Order Tracker'!$J$5:$J$29,"PP sample")</f>
        <v>1</v>
      </c>
    </row>
    <row r="18" customFormat="false" ht="15" hidden="false" customHeight="false" outlineLevel="0" collapsed="false">
      <c r="A18" s="40" t="s">
        <v>94</v>
      </c>
      <c r="B18" s="20" t="n">
        <f aca="false">COUNTIF('Order Tracker'!$N$5:$N$29,"Due soon")</f>
        <v>0</v>
      </c>
      <c r="D18" s="40" t="s">
        <v>58</v>
      </c>
      <c r="E18" s="20" t="n">
        <f aca="false">COUNTIF('Order Tracker'!$J$5:$J$29,"Materials sourcing")</f>
        <v>1</v>
      </c>
    </row>
    <row r="19" customFormat="false" ht="15" hidden="false" customHeight="false" outlineLevel="0" collapsed="false">
      <c r="A19" s="41" t="s">
        <v>84</v>
      </c>
      <c r="B19" s="23" t="n">
        <f aca="false">COUNTIF('Order Tracker'!$N$5:$N$29,"Overdue")</f>
        <v>1</v>
      </c>
      <c r="D19" s="41" t="s">
        <v>70</v>
      </c>
      <c r="E19" s="23" t="n">
        <f aca="false">COUNTIF('Order Tracker'!$J$5:$J$29,"Cutting")</f>
        <v>0</v>
      </c>
    </row>
    <row r="20" customFormat="false" ht="15" hidden="false" customHeight="false" outlineLevel="0" collapsed="false">
      <c r="A20" s="40" t="s">
        <v>95</v>
      </c>
      <c r="B20" s="20" t="n">
        <f aca="false">COUNTIF('Order Tracker'!$N$5:$N$29,"Not scheduled")</f>
        <v>20</v>
      </c>
      <c r="D20" s="40" t="s">
        <v>50</v>
      </c>
      <c r="E20" s="20" t="n">
        <f aca="false">COUNTIF('Order Tracker'!$J$5:$J$29,"Sewing")</f>
        <v>1</v>
      </c>
    </row>
    <row r="21" customFormat="false" ht="15" hidden="false" customHeight="false" outlineLevel="0" collapsed="false">
      <c r="D21" s="41" t="s">
        <v>54</v>
      </c>
      <c r="E21" s="23" t="n">
        <f aca="false">COUNTIF('Order Tracker'!$J$5:$J$29,"QC")</f>
        <v>1</v>
      </c>
    </row>
    <row r="22" customFormat="false" ht="15" hidden="false" customHeight="false" outlineLevel="0" collapsed="false">
      <c r="D22" s="40" t="s">
        <v>96</v>
      </c>
      <c r="E22" s="20" t="n">
        <f aca="false">COUNTIF('Order Tracker'!$J$5:$J$29,"Packing")</f>
        <v>0</v>
      </c>
    </row>
    <row r="23" customFormat="false" ht="15" hidden="false" customHeight="false" outlineLevel="0" collapsed="false">
      <c r="D23" s="41" t="s">
        <v>97</v>
      </c>
      <c r="E23" s="23" t="n">
        <f aca="false">COUNTIF('Order Tracker'!$J$5:$J$29,"Shipped")</f>
        <v>0</v>
      </c>
    </row>
    <row r="24" customFormat="false" ht="15" hidden="false" customHeight="false" outlineLevel="0" collapsed="false">
      <c r="D24" s="40" t="s">
        <v>62</v>
      </c>
      <c r="E24" s="20" t="n">
        <f aca="false">COUNTIF('Order Tracker'!$J$5:$J$29,"Delivered")</f>
        <v>1</v>
      </c>
    </row>
    <row r="27" customFormat="false" ht="15" hidden="false" customHeight="false" outlineLevel="0" collapsed="false">
      <c r="A27" s="37" t="s">
        <v>98</v>
      </c>
      <c r="B27" s="37"/>
    </row>
    <row r="28" customFormat="false" ht="15" hidden="false" customHeight="false" outlineLevel="0" collapsed="false">
      <c r="A28" s="38" t="s">
        <v>32</v>
      </c>
      <c r="B28" s="39" t="s">
        <v>99</v>
      </c>
    </row>
    <row r="29" customFormat="false" ht="15" hidden="false" customHeight="false" outlineLevel="0" collapsed="false">
      <c r="A29" s="21" t="str">
        <f aca="false">IF(Lists!$F$5="","",Lists!$F$5)</f>
        <v>Eco Jersey</v>
      </c>
      <c r="B29" s="15" t="n">
        <f aca="false">IF(Lists!$F$5="","",SUMIF('Order Tracker'!$C$5:$C$29,Lists!$F$5,'Order Tracker'!$G$5:$G$29))</f>
        <v>41600</v>
      </c>
    </row>
    <row r="30" customFormat="false" ht="15" hidden="false" customHeight="false" outlineLevel="0" collapsed="false">
      <c r="A30" s="24" t="str">
        <f aca="false">IF(Lists!$F$6="","",Lists!$F$6)</f>
        <v/>
      </c>
      <c r="B30" s="42" t="str">
        <f aca="false">IF(Lists!$F$6="","",SUMIF('Order Tracker'!$C$5:$C$29,Lists!$F$6,'Order Tracker'!$G$5:$G$29))</f>
        <v/>
      </c>
    </row>
    <row r="31" customFormat="false" ht="15" hidden="false" customHeight="false" outlineLevel="0" collapsed="false">
      <c r="A31" s="21" t="str">
        <f aca="false">IF(Lists!$F$7="","",Lists!$F$7)</f>
        <v/>
      </c>
      <c r="B31" s="15" t="str">
        <f aca="false">IF(Lists!$F$7="","",SUMIF('Order Tracker'!$C$5:$C$29,Lists!$F$7,'Order Tracker'!$G$5:$G$29))</f>
        <v/>
      </c>
    </row>
    <row r="32" customFormat="false" ht="15" hidden="false" customHeight="false" outlineLevel="0" collapsed="false">
      <c r="A32" s="24" t="str">
        <f aca="false">IF(Lists!$F$8="","",Lists!$F$8)</f>
        <v/>
      </c>
      <c r="B32" s="42" t="str">
        <f aca="false">IF(Lists!$F$8="","",SUMIF('Order Tracker'!$C$5:$C$29,Lists!$F$8,'Order Tracker'!$G$5:$G$29))</f>
        <v/>
      </c>
    </row>
    <row r="33" customFormat="false" ht="15" hidden="false" customHeight="false" outlineLevel="0" collapsed="false">
      <c r="A33" s="21" t="str">
        <f aca="false">IF(Lists!$F$9="","",Lists!$F$9)</f>
        <v/>
      </c>
      <c r="B33" s="15" t="str">
        <f aca="false">IF(Lists!$F$9="","",SUMIF('Order Tracker'!$C$5:$C$29,Lists!$F$9,'Order Tracker'!$G$5:$G$29))</f>
        <v/>
      </c>
    </row>
    <row r="35" customFormat="false" ht="15" hidden="false" customHeight="false" outlineLevel="0" collapsed="false">
      <c r="A35" s="43" t="s">
        <v>100</v>
      </c>
      <c r="B35" s="44" t="n">
        <f aca="true">TODAY()</f>
        <v>46190</v>
      </c>
    </row>
    <row r="37" customFormat="false" ht="18" hidden="false" customHeight="true" outlineLevel="0" collapsed="false">
      <c r="A37" s="45" t="s">
        <v>101</v>
      </c>
      <c r="B37" s="45"/>
      <c r="C37" s="45"/>
      <c r="D37" s="45"/>
      <c r="E37" s="45"/>
      <c r="F37" s="45"/>
      <c r="G37" s="45"/>
    </row>
  </sheetData>
  <mergeCells count="24">
    <mergeCell ref="A1:G1"/>
    <mergeCell ref="A2:G2"/>
    <mergeCell ref="A4:B4"/>
    <mergeCell ref="C4:D4"/>
    <mergeCell ref="E4:F4"/>
    <mergeCell ref="A5:B5"/>
    <mergeCell ref="C5:D5"/>
    <mergeCell ref="E5:F5"/>
    <mergeCell ref="A7:B7"/>
    <mergeCell ref="C7:D7"/>
    <mergeCell ref="E7:F7"/>
    <mergeCell ref="A8:B8"/>
    <mergeCell ref="C8:D8"/>
    <mergeCell ref="E8:F8"/>
    <mergeCell ref="A10:B10"/>
    <mergeCell ref="C10:D10"/>
    <mergeCell ref="E10:F10"/>
    <mergeCell ref="A11:B11"/>
    <mergeCell ref="C11:D11"/>
    <mergeCell ref="E11:F11"/>
    <mergeCell ref="A14:B14"/>
    <mergeCell ref="D14:E14"/>
    <mergeCell ref="A27:B27"/>
    <mergeCell ref="A37:G3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CB342"/>
    <pageSetUpPr fitToPage="false"/>
  </sheetPr>
  <dimension ref="A1:H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2"/>
    <col collapsed="false" customWidth="true" hidden="false" outlineLevel="0" max="3" min="3" style="0" width="3"/>
    <col collapsed="false" customWidth="true" hidden="false" outlineLevel="0" max="4" min="4" style="0" width="16"/>
    <col collapsed="false" customWidth="true" hidden="false" outlineLevel="0" max="5" min="5" style="0" width="3"/>
    <col collapsed="false" customWidth="true" hidden="false" outlineLevel="0" max="6" min="6" style="0" width="22"/>
    <col collapsed="false" customWidth="true" hidden="false" outlineLevel="0" max="7" min="7" style="0" width="3"/>
    <col collapsed="false" customWidth="true" hidden="false" outlineLevel="0" max="8" min="8" style="0" width="18"/>
  </cols>
  <sheetData>
    <row r="1" customFormat="false" ht="30" hidden="false" customHeight="true" outlineLevel="0" collapsed="false">
      <c r="A1" s="1" t="s">
        <v>102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103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46" t="s">
        <v>104</v>
      </c>
      <c r="B4" s="47" t="s">
        <v>105</v>
      </c>
      <c r="D4" s="46" t="s">
        <v>43</v>
      </c>
      <c r="F4" s="46" t="s">
        <v>106</v>
      </c>
      <c r="H4" s="46" t="s">
        <v>33</v>
      </c>
    </row>
    <row r="5" customFormat="false" ht="15" hidden="false" customHeight="false" outlineLevel="0" collapsed="false">
      <c r="A5" s="40" t="s">
        <v>92</v>
      </c>
      <c r="B5" s="17" t="n">
        <v>0</v>
      </c>
      <c r="D5" s="40" t="s">
        <v>83</v>
      </c>
      <c r="F5" s="12" t="s">
        <v>48</v>
      </c>
      <c r="H5" s="40" t="s">
        <v>49</v>
      </c>
    </row>
    <row r="6" customFormat="false" ht="15" hidden="false" customHeight="false" outlineLevel="0" collapsed="false">
      <c r="A6" s="40" t="s">
        <v>66</v>
      </c>
      <c r="B6" s="17" t="n">
        <v>0.1</v>
      </c>
      <c r="D6" s="40" t="s">
        <v>93</v>
      </c>
      <c r="F6" s="12"/>
      <c r="H6" s="40" t="s">
        <v>53</v>
      </c>
    </row>
    <row r="7" customFormat="false" ht="15" hidden="false" customHeight="false" outlineLevel="0" collapsed="false">
      <c r="A7" s="40" t="s">
        <v>58</v>
      </c>
      <c r="B7" s="17" t="n">
        <v>0.25</v>
      </c>
      <c r="D7" s="40" t="s">
        <v>94</v>
      </c>
      <c r="F7" s="12"/>
      <c r="H7" s="40" t="s">
        <v>57</v>
      </c>
    </row>
    <row r="8" customFormat="false" ht="15" hidden="false" customHeight="false" outlineLevel="0" collapsed="false">
      <c r="A8" s="40" t="s">
        <v>70</v>
      </c>
      <c r="B8" s="17" t="n">
        <v>0.45</v>
      </c>
      <c r="D8" s="40" t="s">
        <v>84</v>
      </c>
      <c r="F8" s="12"/>
      <c r="H8" s="40" t="s">
        <v>107</v>
      </c>
    </row>
    <row r="9" customFormat="false" ht="15" hidden="false" customHeight="false" outlineLevel="0" collapsed="false">
      <c r="A9" s="40" t="s">
        <v>50</v>
      </c>
      <c r="B9" s="17" t="n">
        <v>0.65</v>
      </c>
      <c r="D9" s="40" t="s">
        <v>95</v>
      </c>
      <c r="F9" s="12"/>
      <c r="H9" s="40" t="s">
        <v>108</v>
      </c>
    </row>
    <row r="10" customFormat="false" ht="15" hidden="false" customHeight="false" outlineLevel="0" collapsed="false">
      <c r="A10" s="40" t="s">
        <v>54</v>
      </c>
      <c r="B10" s="17" t="n">
        <v>0.85</v>
      </c>
      <c r="F10" s="12"/>
      <c r="H10" s="40" t="s">
        <v>65</v>
      </c>
    </row>
    <row r="11" customFormat="false" ht="15" hidden="false" customHeight="false" outlineLevel="0" collapsed="false">
      <c r="A11" s="40" t="s">
        <v>96</v>
      </c>
      <c r="B11" s="17" t="n">
        <v>0.95</v>
      </c>
      <c r="F11" s="12"/>
      <c r="H11" s="40" t="s">
        <v>109</v>
      </c>
    </row>
    <row r="12" customFormat="false" ht="15" hidden="false" customHeight="false" outlineLevel="0" collapsed="false">
      <c r="A12" s="40" t="s">
        <v>97</v>
      </c>
      <c r="B12" s="17" t="n">
        <v>1</v>
      </c>
      <c r="F12" s="12"/>
      <c r="H12" s="40" t="s">
        <v>61</v>
      </c>
    </row>
    <row r="13" customFormat="false" ht="15" hidden="false" customHeight="false" outlineLevel="0" collapsed="false">
      <c r="A13" s="40" t="s">
        <v>62</v>
      </c>
      <c r="B13" s="17" t="n">
        <v>1</v>
      </c>
      <c r="F13" s="12"/>
    </row>
    <row r="14" customFormat="false" ht="15" hidden="false" customHeight="false" outlineLevel="0" collapsed="false">
      <c r="F14" s="12"/>
    </row>
  </sheetData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2026-06-17T11:57:56Z</dcterms:created>
  <dc:creator>openpyxl</dc:creator>
  <dc:description/>
  <dc:language>en-US</dc:language>
  <cp:lastModifiedBy/>
  <dcterms:modified xsi:type="dcterms:W3CDTF">2026-06-17T11:58:02Z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